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rence Norris\Documents\"/>
    </mc:Choice>
  </mc:AlternateContent>
  <xr:revisionPtr revIDLastSave="0" documentId="13_ncr:1_{548CE1A6-FE95-4649-8A6F-4809E9431B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Sheet1!$C$3:$F$3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" l="1"/>
  <c r="E13" i="1"/>
  <c r="E6" i="1"/>
  <c r="E50" i="1"/>
  <c r="E23" i="1"/>
  <c r="E22" i="1"/>
  <c r="E21" i="1"/>
  <c r="E64" i="1"/>
  <c r="E52" i="1"/>
  <c r="E16" i="1"/>
  <c r="E41" i="1"/>
  <c r="E37" i="1"/>
  <c r="E36" i="1"/>
  <c r="E33" i="1"/>
  <c r="E31" i="1"/>
  <c r="E30" i="1"/>
  <c r="E29" i="1"/>
  <c r="E28" i="1"/>
  <c r="E42" i="1" s="1"/>
  <c r="E25" i="1" l="1"/>
  <c r="E60" i="1"/>
  <c r="E47" i="1" l="1"/>
  <c r="E54" i="1"/>
  <c r="E65" i="1"/>
  <c r="E63" i="1"/>
  <c r="E67" i="1" l="1"/>
  <c r="E68" i="1" s="1"/>
  <c r="F68" i="1" l="1"/>
  <c r="E17" i="1"/>
  <c r="E7" i="1"/>
  <c r="F7" i="1"/>
  <c r="F6" i="1"/>
  <c r="E69" i="1" l="1"/>
  <c r="F17" i="1"/>
</calcChain>
</file>

<file path=xl/sharedStrings.xml><?xml version="1.0" encoding="utf-8"?>
<sst xmlns="http://schemas.openxmlformats.org/spreadsheetml/2006/main" count="97" uniqueCount="82">
  <si>
    <t>LAUREL MEWS</t>
  </si>
  <si>
    <t>GL Account</t>
  </si>
  <si>
    <t>2023 Budget</t>
  </si>
  <si>
    <t>Notes</t>
  </si>
  <si>
    <t>09 - Assessment Income (Count: 1)</t>
  </si>
  <si>
    <t>45100-001 - Assessment Income</t>
  </si>
  <si>
    <t/>
  </si>
  <si>
    <t>$278,370.00</t>
  </si>
  <si>
    <t>10 - Other Income (Count: 5)</t>
  </si>
  <si>
    <t>48100-001 - Late Fee Income</t>
  </si>
  <si>
    <t>48120-001 - Legal Fee Income</t>
  </si>
  <si>
    <t>48130-001 - Legal Interest Income - Delinquencies</t>
  </si>
  <si>
    <t>49010-001 - Interest Income</t>
  </si>
  <si>
    <t>49900-001 - Miscellaneous Income</t>
  </si>
  <si>
    <t>43825-001 - Owner Charges</t>
  </si>
  <si>
    <t>$0.00</t>
  </si>
  <si>
    <t>$302,265.00</t>
  </si>
  <si>
    <t>Expense (Count: 31)</t>
  </si>
  <si>
    <t>12 - Gates Hudson Services (Count: 4)</t>
  </si>
  <si>
    <t>51131-001 - Office Expense</t>
  </si>
  <si>
    <t>51135-001 - Copying/Printing</t>
  </si>
  <si>
    <t>51330-001 - Postage/Delivery</t>
  </si>
  <si>
    <t>55150-001 - Management Fee</t>
  </si>
  <si>
    <t>Increase per signed management agreement and anticipated cpi index</t>
  </si>
  <si>
    <t>$6,040.00</t>
  </si>
  <si>
    <t>51125-001 - Copying/Printing, Postage/Delivery</t>
  </si>
  <si>
    <t>51126-001 - Misc Expenses</t>
  </si>
  <si>
    <t>51550-001 - Website</t>
  </si>
  <si>
    <t>51555-001 - Community Activities - Misc</t>
  </si>
  <si>
    <t>51555-005 - Community Activities - Community Events</t>
  </si>
  <si>
    <t>51555-006 - Community Activities - General Admin Costs</t>
  </si>
  <si>
    <t>51575-001 - Bad Debt Expense</t>
  </si>
  <si>
    <t>51575-002 - Doubtful Collections Expense</t>
  </si>
  <si>
    <t>55050-001 - Insurance - General Liability</t>
  </si>
  <si>
    <t>55100-001 - Accounting Services</t>
  </si>
  <si>
    <t>55272-001 - Legal &amp; Professional</t>
  </si>
  <si>
    <t>56070-001 - Fed. &amp; State</t>
  </si>
  <si>
    <t>56095-001 - Licenses and Fees - Business License</t>
  </si>
  <si>
    <t>$37,500.00</t>
  </si>
  <si>
    <t>14 - Utility Expenses (Count: 2)</t>
  </si>
  <si>
    <t>52005-001 - Electricity</t>
  </si>
  <si>
    <t>52020-001 - Water/Sewer</t>
  </si>
  <si>
    <t>$56,750.00</t>
  </si>
  <si>
    <t>15 - Contract Expenses (Count: 4)</t>
  </si>
  <si>
    <t>53120-001 - Grounds Contract</t>
  </si>
  <si>
    <t>53505-001 - Snow Removal Contract</t>
  </si>
  <si>
    <t>53532-001 - Trash Contract</t>
  </si>
  <si>
    <t>54113-001 - Exterminating-Special</t>
  </si>
  <si>
    <t>$64,850.00</t>
  </si>
  <si>
    <t>16 - Repair &amp; Maintenance Expenses (Count: 3)</t>
  </si>
  <si>
    <t>54010-001 - Common Area Maintenance</t>
  </si>
  <si>
    <t>54015-001 - Electrical Repair/Maintenance</t>
  </si>
  <si>
    <t>54257-001 - Plumbing Maintenance</t>
  </si>
  <si>
    <t>61100-001 - Operating Reserve Contribution</t>
  </si>
  <si>
    <t>61300-001 - Contingency Reserves</t>
  </si>
  <si>
    <t>Per 2022 Reserve Study</t>
  </si>
  <si>
    <t>61310-001 - Common Area Reserves</t>
  </si>
  <si>
    <t>61320-001 - EV Charger Fund</t>
  </si>
  <si>
    <t>$102,975.00</t>
  </si>
  <si>
    <t>55290-001 - Reserve Study</t>
  </si>
  <si>
    <t>Total Expenses</t>
  </si>
  <si>
    <t>Income (Count: 6)</t>
  </si>
  <si>
    <t>Total Income</t>
  </si>
  <si>
    <t>Total Other Income</t>
  </si>
  <si>
    <t>Total Gates Hudson Services</t>
  </si>
  <si>
    <t>Total Professional Service Expenses</t>
  </si>
  <si>
    <t xml:space="preserve"> Total Utility Expenses</t>
  </si>
  <si>
    <t>Total Contract Expenses</t>
  </si>
  <si>
    <t xml:space="preserve">Total Repair &amp; Maintenance Expenses </t>
  </si>
  <si>
    <t>Total  Reserve Fund Contributions</t>
  </si>
  <si>
    <t>24 - Reserve Fund Contributions (Count: 4)</t>
  </si>
  <si>
    <t>DRAFT</t>
  </si>
  <si>
    <t>Total Assessment Income</t>
  </si>
  <si>
    <t>Budget Surplus/(Loss)</t>
  </si>
  <si>
    <t>14- Professional Service Expenses (Count: 13)</t>
  </si>
  <si>
    <t>Miscellaneous Income  represents miscellaneous credits from vendors</t>
  </si>
  <si>
    <t>We are presuming that all accounts will stay current in 2024</t>
  </si>
  <si>
    <t>This is the same as Miscellaneous Income and represents owner charges for Portugal Work. We set this to zero as this work is by definition off the HOA's budget</t>
  </si>
  <si>
    <t>This presumes 0 owner being in arrears for the entire year and waivers of late fees</t>
  </si>
  <si>
    <t>The County has not released a rate for the 2nd half of 2024</t>
  </si>
  <si>
    <t xml:space="preserve">There is one hydrant to looks to be on the brink of breaking </t>
  </si>
  <si>
    <t>E-trade prediction just a little over $8k based on our current holdings. But our holdings will  increase.  And their prediction does not include Treasury instruments, which for CY 23 has been $3.3K so far.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</si>
</sst>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rgb="FFDFDFDF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5" borderId="0" applyNumberFormat="0" applyBorder="0" applyAlignment="0" applyProtection="0"/>
  </cellStyleXfs>
  <cellXfs count="32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3" fillId="0" borderId="0" xfId="0" applyFont="1"/>
    <xf numFmtId="43" fontId="5" fillId="5" borderId="0" xfId="1" applyFill="1"/>
    <xf numFmtId="43" fontId="3" fillId="5" borderId="0" xfId="1" applyFont="1" applyFill="1"/>
    <xf numFmtId="0" fontId="4" fillId="3" borderId="0" xfId="0" applyFont="1" applyFill="1"/>
    <xf numFmtId="164" fontId="0" fillId="0" borderId="0" xfId="0" applyNumberFormat="1"/>
    <xf numFmtId="43" fontId="2" fillId="3" borderId="0" xfId="0" applyNumberFormat="1" applyFont="1" applyFill="1"/>
    <xf numFmtId="43" fontId="5" fillId="5" borderId="0" xfId="1" applyFill="1" applyBorder="1"/>
    <xf numFmtId="43" fontId="5" fillId="5" borderId="0" xfId="2" applyNumberFormat="1" applyBorder="1"/>
    <xf numFmtId="164" fontId="4" fillId="3" borderId="0" xfId="0" applyNumberFormat="1" applyFont="1" applyFill="1"/>
    <xf numFmtId="43" fontId="0" fillId="0" borderId="0" xfId="1" applyFont="1"/>
    <xf numFmtId="43" fontId="5" fillId="5" borderId="0" xfId="2" applyNumberFormat="1"/>
    <xf numFmtId="43" fontId="5" fillId="0" borderId="0" xfId="1" applyFill="1"/>
    <xf numFmtId="43" fontId="5" fillId="6" borderId="0" xfId="1" applyFill="1"/>
    <xf numFmtId="43" fontId="4" fillId="3" borderId="0" xfId="1" applyFont="1" applyFill="1"/>
    <xf numFmtId="0" fontId="4" fillId="6" borderId="0" xfId="0" applyFont="1" applyFill="1"/>
    <xf numFmtId="43" fontId="5" fillId="7" borderId="0" xfId="1" applyFill="1"/>
    <xf numFmtId="43" fontId="5" fillId="8" borderId="0" xfId="1" applyFill="1"/>
    <xf numFmtId="43" fontId="3" fillId="6" borderId="0" xfId="1" applyFont="1" applyFill="1" applyBorder="1"/>
    <xf numFmtId="43" fontId="3" fillId="6" borderId="0" xfId="1" applyFont="1" applyFill="1"/>
    <xf numFmtId="43" fontId="6" fillId="4" borderId="0" xfId="1" applyFont="1" applyFill="1" applyAlignment="1">
      <alignment horizontal="center"/>
    </xf>
    <xf numFmtId="43" fontId="0" fillId="0" borderId="0" xfId="1" applyFont="1" applyFill="1"/>
    <xf numFmtId="43" fontId="1" fillId="2" borderId="0" xfId="1" applyFont="1" applyFill="1"/>
    <xf numFmtId="43" fontId="2" fillId="3" borderId="0" xfId="1" applyFont="1" applyFill="1"/>
    <xf numFmtId="43" fontId="0" fillId="0" borderId="0" xfId="0" applyNumberFormat="1"/>
    <xf numFmtId="0" fontId="2" fillId="3" borderId="0" xfId="0" applyFont="1" applyFill="1"/>
    <xf numFmtId="0" fontId="0" fillId="0" borderId="0" xfId="0"/>
    <xf numFmtId="43" fontId="2" fillId="3" borderId="0" xfId="0" applyNumberFormat="1" applyFont="1" applyFill="1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wrapText="1"/>
    </xf>
  </cellXfs>
  <cellStyles count="3">
    <cellStyle name="40% - Accent1" xfId="2" builtinId="31"/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6"/>
  <sheetViews>
    <sheetView tabSelected="1" zoomScaleNormal="100" workbookViewId="0">
      <pane ySplit="3" topLeftCell="A4" activePane="bottomLeft" state="frozen"/>
      <selection pane="bottomLeft" activeCell="F14" sqref="F14"/>
    </sheetView>
  </sheetViews>
  <sheetFormatPr defaultRowHeight="15" x14ac:dyDescent="0.25"/>
  <cols>
    <col min="1" max="2" width="2.85546875" customWidth="1"/>
    <col min="3" max="3" width="53.5703125" customWidth="1"/>
    <col min="4" max="4" width="17.5703125" style="12" customWidth="1"/>
    <col min="5" max="5" width="23.5703125" style="4" customWidth="1"/>
    <col min="6" max="6" width="95.7109375" customWidth="1"/>
    <col min="9" max="9" width="13.28515625" bestFit="1" customWidth="1"/>
  </cols>
  <sheetData>
    <row r="1" spans="1:9" x14ac:dyDescent="0.25">
      <c r="C1" s="3" t="s">
        <v>0</v>
      </c>
      <c r="E1" s="22" t="s">
        <v>71</v>
      </c>
    </row>
    <row r="2" spans="1:9" x14ac:dyDescent="0.25">
      <c r="E2" s="18"/>
    </row>
    <row r="3" spans="1:9" x14ac:dyDescent="0.25">
      <c r="A3" s="1"/>
      <c r="B3" s="1"/>
      <c r="C3" s="1" t="s">
        <v>1</v>
      </c>
      <c r="D3" s="24" t="s">
        <v>2</v>
      </c>
      <c r="E3" s="19"/>
      <c r="F3" s="1" t="s">
        <v>3</v>
      </c>
    </row>
    <row r="4" spans="1:9" x14ac:dyDescent="0.25">
      <c r="A4" s="27" t="s">
        <v>61</v>
      </c>
      <c r="B4" s="28"/>
      <c r="C4" s="28"/>
      <c r="D4" s="28"/>
      <c r="E4" s="28"/>
      <c r="F4" s="28"/>
    </row>
    <row r="5" spans="1:9" x14ac:dyDescent="0.25">
      <c r="A5" s="2"/>
      <c r="B5" s="27" t="s">
        <v>4</v>
      </c>
      <c r="C5" s="28"/>
      <c r="D5" s="28"/>
      <c r="E5" s="28"/>
      <c r="F5" s="28"/>
      <c r="I5" s="12"/>
    </row>
    <row r="6" spans="1:9" x14ac:dyDescent="0.25">
      <c r="A6" s="2"/>
      <c r="B6" s="2"/>
      <c r="C6" t="s">
        <v>5</v>
      </c>
      <c r="D6" s="12">
        <v>278370</v>
      </c>
      <c r="E6" s="5">
        <f>1335*54*4</f>
        <v>288360</v>
      </c>
      <c r="F6" s="7">
        <f>E6/D6</f>
        <v>1.0358874878758486</v>
      </c>
      <c r="I6" s="26"/>
    </row>
    <row r="7" spans="1:9" x14ac:dyDescent="0.25">
      <c r="A7" s="2"/>
      <c r="B7" s="2"/>
      <c r="C7" s="6" t="s">
        <v>72</v>
      </c>
      <c r="D7" s="16" t="s">
        <v>7</v>
      </c>
      <c r="E7" s="21">
        <f>E6</f>
        <v>288360</v>
      </c>
      <c r="F7" s="29">
        <f>E6/4/54</f>
        <v>1335</v>
      </c>
      <c r="G7" s="7"/>
    </row>
    <row r="8" spans="1:9" x14ac:dyDescent="0.25">
      <c r="A8" s="2"/>
      <c r="B8" s="2"/>
      <c r="C8" s="2"/>
      <c r="D8" s="25"/>
      <c r="E8" s="15"/>
      <c r="F8" s="8"/>
      <c r="G8" s="7"/>
    </row>
    <row r="9" spans="1:9" x14ac:dyDescent="0.25">
      <c r="A9" s="2"/>
      <c r="B9" s="27" t="s">
        <v>8</v>
      </c>
      <c r="C9" s="28"/>
      <c r="D9" s="28"/>
      <c r="E9" s="28"/>
      <c r="F9" s="28"/>
    </row>
    <row r="10" spans="1:9" x14ac:dyDescent="0.25">
      <c r="A10" s="2"/>
      <c r="B10" s="2"/>
      <c r="C10" t="s">
        <v>9</v>
      </c>
      <c r="D10" s="12">
        <v>140</v>
      </c>
      <c r="E10" s="9">
        <v>0</v>
      </c>
      <c r="F10" s="30" t="s">
        <v>76</v>
      </c>
    </row>
    <row r="11" spans="1:9" x14ac:dyDescent="0.25">
      <c r="A11" s="2"/>
      <c r="B11" s="2"/>
      <c r="C11" t="s">
        <v>10</v>
      </c>
      <c r="D11" s="12">
        <v>6030</v>
      </c>
      <c r="E11" s="10">
        <v>0</v>
      </c>
      <c r="F11" s="30"/>
    </row>
    <row r="12" spans="1:9" x14ac:dyDescent="0.25">
      <c r="A12" s="2"/>
      <c r="B12" s="2"/>
      <c r="C12" t="s">
        <v>11</v>
      </c>
      <c r="D12" s="12">
        <v>2695</v>
      </c>
      <c r="E12" s="10">
        <v>0</v>
      </c>
      <c r="F12" s="30"/>
    </row>
    <row r="13" spans="1:9" ht="30" x14ac:dyDescent="0.25">
      <c r="A13" s="2"/>
      <c r="B13" s="2"/>
      <c r="C13" t="s">
        <v>12</v>
      </c>
      <c r="D13" s="12">
        <v>9030</v>
      </c>
      <c r="E13" s="9">
        <f>10160</f>
        <v>10160</v>
      </c>
      <c r="F13" s="31" t="s">
        <v>81</v>
      </c>
    </row>
    <row r="14" spans="1:9" x14ac:dyDescent="0.25">
      <c r="A14" s="2"/>
      <c r="B14" s="2"/>
      <c r="C14" t="s">
        <v>13</v>
      </c>
      <c r="D14" s="12">
        <v>6000</v>
      </c>
      <c r="E14" s="10">
        <v>0</v>
      </c>
      <c r="F14" t="s">
        <v>75</v>
      </c>
    </row>
    <row r="15" spans="1:9" ht="30" x14ac:dyDescent="0.25">
      <c r="A15" s="2"/>
      <c r="B15" s="2"/>
      <c r="C15" t="s">
        <v>14</v>
      </c>
      <c r="D15" s="12">
        <v>0</v>
      </c>
      <c r="E15" s="9"/>
      <c r="F15" s="31" t="s">
        <v>77</v>
      </c>
    </row>
    <row r="16" spans="1:9" x14ac:dyDescent="0.25">
      <c r="A16" s="2"/>
      <c r="B16" s="2"/>
      <c r="C16" s="6" t="s">
        <v>63</v>
      </c>
      <c r="D16" s="16">
        <v>23895</v>
      </c>
      <c r="E16" s="20">
        <f>SUM(E10:E15)</f>
        <v>10160</v>
      </c>
      <c r="F16" s="17"/>
    </row>
    <row r="17" spans="1:6" x14ac:dyDescent="0.25">
      <c r="A17" s="2"/>
      <c r="B17" s="2"/>
      <c r="C17" s="6" t="s">
        <v>62</v>
      </c>
      <c r="D17" s="16" t="s">
        <v>16</v>
      </c>
      <c r="E17" s="21">
        <f>E6+E16</f>
        <v>298520</v>
      </c>
      <c r="F17" s="11">
        <f>E17/D17</f>
        <v>0.98761020958430512</v>
      </c>
    </row>
    <row r="18" spans="1:6" x14ac:dyDescent="0.25">
      <c r="E18" s="14"/>
    </row>
    <row r="19" spans="1:6" x14ac:dyDescent="0.25">
      <c r="A19" s="27" t="s">
        <v>17</v>
      </c>
      <c r="B19" s="28"/>
      <c r="C19" s="28"/>
      <c r="D19" s="28"/>
      <c r="E19" s="28"/>
      <c r="F19" s="28"/>
    </row>
    <row r="20" spans="1:6" x14ac:dyDescent="0.25">
      <c r="A20" s="2"/>
      <c r="B20" s="27" t="s">
        <v>18</v>
      </c>
      <c r="C20" s="28"/>
      <c r="D20" s="28"/>
      <c r="E20" s="28"/>
      <c r="F20" s="28"/>
    </row>
    <row r="21" spans="1:6" x14ac:dyDescent="0.25">
      <c r="A21" s="2"/>
      <c r="B21" s="2"/>
      <c r="C21" t="s">
        <v>19</v>
      </c>
      <c r="D21" s="12">
        <v>900</v>
      </c>
      <c r="E21" s="4">
        <f>(ROUND(D21*1.04/5,0))*5</f>
        <v>935</v>
      </c>
      <c r="F21" t="s">
        <v>6</v>
      </c>
    </row>
    <row r="22" spans="1:6" x14ac:dyDescent="0.25">
      <c r="A22" s="2"/>
      <c r="B22" s="2"/>
      <c r="C22" t="s">
        <v>20</v>
      </c>
      <c r="D22" s="12">
        <v>270</v>
      </c>
      <c r="E22" s="4">
        <f>(ROUND(D22*1.04/5,0))*5</f>
        <v>280</v>
      </c>
      <c r="F22" t="s">
        <v>6</v>
      </c>
    </row>
    <row r="23" spans="1:6" x14ac:dyDescent="0.25">
      <c r="A23" s="2"/>
      <c r="B23" s="2"/>
      <c r="C23" t="s">
        <v>21</v>
      </c>
      <c r="D23" s="12">
        <v>250</v>
      </c>
      <c r="E23" s="4">
        <f>(ROUND(D23*1.04/5,0))*5</f>
        <v>260</v>
      </c>
      <c r="F23" t="s">
        <v>6</v>
      </c>
    </row>
    <row r="24" spans="1:6" x14ac:dyDescent="0.25">
      <c r="A24" s="2"/>
      <c r="B24" s="2"/>
      <c r="C24" t="s">
        <v>22</v>
      </c>
      <c r="D24" s="12">
        <v>4620</v>
      </c>
      <c r="E24" s="4">
        <v>4865</v>
      </c>
      <c r="F24" t="s">
        <v>23</v>
      </c>
    </row>
    <row r="25" spans="1:6" x14ac:dyDescent="0.25">
      <c r="A25" s="2"/>
      <c r="B25" s="2"/>
      <c r="C25" s="6" t="s">
        <v>64</v>
      </c>
      <c r="D25" s="16" t="s">
        <v>24</v>
      </c>
      <c r="E25" s="21">
        <f>SUM(E21:E24)</f>
        <v>6340</v>
      </c>
      <c r="F25" s="2"/>
    </row>
    <row r="26" spans="1:6" x14ac:dyDescent="0.25">
      <c r="A26" s="2"/>
      <c r="B26" s="2"/>
      <c r="C26" s="2"/>
      <c r="D26" s="25"/>
      <c r="E26" s="21"/>
      <c r="F26" s="2"/>
    </row>
    <row r="27" spans="1:6" x14ac:dyDescent="0.25">
      <c r="A27" s="2"/>
      <c r="B27" s="27" t="s">
        <v>74</v>
      </c>
      <c r="C27" s="28"/>
      <c r="D27" s="28"/>
      <c r="E27" s="28"/>
      <c r="F27" s="28"/>
    </row>
    <row r="28" spans="1:6" x14ac:dyDescent="0.25">
      <c r="A28" s="2"/>
      <c r="B28" s="2"/>
      <c r="C28" t="s">
        <v>25</v>
      </c>
      <c r="D28" s="12">
        <v>100</v>
      </c>
      <c r="E28" s="4">
        <f>(ROUND(D28*1.04/5,0))*5</f>
        <v>105</v>
      </c>
      <c r="F28" t="s">
        <v>6</v>
      </c>
    </row>
    <row r="29" spans="1:6" x14ac:dyDescent="0.25">
      <c r="A29" s="2"/>
      <c r="B29" s="2"/>
      <c r="C29" t="s">
        <v>26</v>
      </c>
      <c r="D29" s="12">
        <v>100</v>
      </c>
      <c r="E29" s="4">
        <f>(ROUND(D29*1.04/5,0))*5</f>
        <v>105</v>
      </c>
      <c r="F29" t="s">
        <v>6</v>
      </c>
    </row>
    <row r="30" spans="1:6" x14ac:dyDescent="0.25">
      <c r="A30" s="2"/>
      <c r="B30" s="2"/>
      <c r="C30" t="s">
        <v>27</v>
      </c>
      <c r="D30" s="12">
        <v>150</v>
      </c>
      <c r="E30" s="4">
        <f>(ROUND(D30*1.04/5,0))*5</f>
        <v>155</v>
      </c>
    </row>
    <row r="31" spans="1:6" x14ac:dyDescent="0.25">
      <c r="A31" s="2"/>
      <c r="B31" s="2"/>
      <c r="C31" t="s">
        <v>28</v>
      </c>
      <c r="D31" s="12">
        <v>350</v>
      </c>
      <c r="E31" s="4">
        <f>(ROUND(D31*1.04/5,0))*5</f>
        <v>365</v>
      </c>
    </row>
    <row r="32" spans="1:6" x14ac:dyDescent="0.25">
      <c r="A32" s="2"/>
      <c r="B32" s="2"/>
      <c r="C32" t="s">
        <v>29</v>
      </c>
      <c r="D32" s="12">
        <v>1350</v>
      </c>
      <c r="E32" s="4">
        <v>1500</v>
      </c>
    </row>
    <row r="33" spans="1:6" x14ac:dyDescent="0.25">
      <c r="A33" s="2"/>
      <c r="B33" s="2"/>
      <c r="C33" t="s">
        <v>30</v>
      </c>
      <c r="D33" s="12">
        <v>750</v>
      </c>
      <c r="E33" s="4">
        <f>(ROUND(D33*1.04/5,0))*5</f>
        <v>780</v>
      </c>
      <c r="F33" t="s">
        <v>6</v>
      </c>
    </row>
    <row r="34" spans="1:6" x14ac:dyDescent="0.25">
      <c r="A34" s="2"/>
      <c r="B34" s="2"/>
      <c r="C34" t="s">
        <v>31</v>
      </c>
      <c r="D34" s="12">
        <v>8000</v>
      </c>
      <c r="E34" s="4">
        <v>0</v>
      </c>
      <c r="F34" t="s">
        <v>6</v>
      </c>
    </row>
    <row r="35" spans="1:6" x14ac:dyDescent="0.25">
      <c r="A35" s="2"/>
      <c r="B35" s="2"/>
      <c r="C35" t="s">
        <v>32</v>
      </c>
      <c r="D35" s="12">
        <v>14025</v>
      </c>
      <c r="E35" s="13">
        <v>0</v>
      </c>
      <c r="F35" t="s">
        <v>78</v>
      </c>
    </row>
    <row r="36" spans="1:6" x14ac:dyDescent="0.25">
      <c r="A36" s="2"/>
      <c r="B36" s="2"/>
      <c r="C36" t="s">
        <v>33</v>
      </c>
      <c r="D36" s="12">
        <v>4200</v>
      </c>
      <c r="E36" s="4">
        <f>(ROUND(D36*1.04/5,0))*5</f>
        <v>4370</v>
      </c>
    </row>
    <row r="37" spans="1:6" x14ac:dyDescent="0.25">
      <c r="A37" s="2"/>
      <c r="B37" s="2"/>
      <c r="C37" t="s">
        <v>34</v>
      </c>
      <c r="D37" s="12">
        <v>3500</v>
      </c>
      <c r="E37" s="4">
        <f>(ROUND(D37*1.04/5,0))*5</f>
        <v>3640</v>
      </c>
    </row>
    <row r="38" spans="1:6" x14ac:dyDescent="0.25">
      <c r="A38" s="2"/>
      <c r="B38" s="2"/>
      <c r="C38" t="s">
        <v>35</v>
      </c>
      <c r="D38" s="12">
        <v>3000</v>
      </c>
      <c r="E38" s="13">
        <v>750</v>
      </c>
    </row>
    <row r="39" spans="1:6" x14ac:dyDescent="0.25">
      <c r="A39" s="2"/>
      <c r="B39" s="2"/>
      <c r="C39" t="s">
        <v>59</v>
      </c>
      <c r="D39" s="12">
        <v>0</v>
      </c>
      <c r="E39" s="4">
        <v>4000</v>
      </c>
      <c r="F39" t="s">
        <v>6</v>
      </c>
    </row>
    <row r="40" spans="1:6" x14ac:dyDescent="0.25">
      <c r="A40" s="2"/>
      <c r="B40" s="2"/>
      <c r="C40" t="s">
        <v>36</v>
      </c>
      <c r="D40" s="12">
        <v>1875</v>
      </c>
      <c r="E40" s="4">
        <v>1270</v>
      </c>
      <c r="F40" t="s">
        <v>6</v>
      </c>
    </row>
    <row r="41" spans="1:6" x14ac:dyDescent="0.25">
      <c r="A41" s="2"/>
      <c r="B41" s="2"/>
      <c r="C41" t="s">
        <v>37</v>
      </c>
      <c r="D41" s="12">
        <v>100</v>
      </c>
      <c r="E41" s="4">
        <f>(ROUND(D41*1.04/5,0))*5</f>
        <v>105</v>
      </c>
      <c r="F41" t="s">
        <v>6</v>
      </c>
    </row>
    <row r="42" spans="1:6" x14ac:dyDescent="0.25">
      <c r="A42" s="2"/>
      <c r="B42" s="2"/>
      <c r="C42" s="6" t="s">
        <v>65</v>
      </c>
      <c r="D42" s="16" t="s">
        <v>38</v>
      </c>
      <c r="E42" s="21">
        <f>SUM(E28:E41)</f>
        <v>17145</v>
      </c>
      <c r="F42" s="2"/>
    </row>
    <row r="43" spans="1:6" x14ac:dyDescent="0.25">
      <c r="A43" s="2"/>
      <c r="B43" s="2"/>
      <c r="C43" s="2"/>
      <c r="D43" s="25"/>
      <c r="E43" s="21"/>
      <c r="F43" s="2"/>
    </row>
    <row r="44" spans="1:6" x14ac:dyDescent="0.25">
      <c r="A44" s="2"/>
      <c r="B44" s="27" t="s">
        <v>39</v>
      </c>
      <c r="C44" s="28"/>
      <c r="D44" s="28"/>
      <c r="E44" s="28"/>
      <c r="F44" s="28"/>
    </row>
    <row r="45" spans="1:6" x14ac:dyDescent="0.25">
      <c r="A45" s="2"/>
      <c r="B45" s="2"/>
      <c r="C45" t="s">
        <v>40</v>
      </c>
      <c r="D45" s="12">
        <v>750</v>
      </c>
      <c r="E45" s="4">
        <v>775</v>
      </c>
    </row>
    <row r="46" spans="1:6" x14ac:dyDescent="0.25">
      <c r="A46" s="2"/>
      <c r="B46" s="2"/>
      <c r="C46" t="s">
        <v>41</v>
      </c>
      <c r="D46" s="12">
        <v>56000</v>
      </c>
      <c r="E46" s="4">
        <v>56000</v>
      </c>
      <c r="F46" t="s">
        <v>79</v>
      </c>
    </row>
    <row r="47" spans="1:6" x14ac:dyDescent="0.25">
      <c r="A47" s="2"/>
      <c r="B47" s="2"/>
      <c r="C47" s="6" t="s">
        <v>66</v>
      </c>
      <c r="D47" s="16" t="s">
        <v>42</v>
      </c>
      <c r="E47" s="21">
        <f>SUM(E45:E46)</f>
        <v>56775</v>
      </c>
      <c r="F47" s="2"/>
    </row>
    <row r="48" spans="1:6" x14ac:dyDescent="0.25">
      <c r="A48" s="2"/>
      <c r="B48" s="2"/>
      <c r="C48" s="6"/>
      <c r="D48" s="16"/>
      <c r="E48" s="21"/>
      <c r="F48" s="2"/>
    </row>
    <row r="49" spans="1:6" x14ac:dyDescent="0.25">
      <c r="A49" s="2"/>
      <c r="B49" s="27" t="s">
        <v>43</v>
      </c>
      <c r="C49" s="28"/>
      <c r="D49" s="28"/>
      <c r="E49" s="28"/>
      <c r="F49" s="28"/>
    </row>
    <row r="50" spans="1:6" x14ac:dyDescent="0.25">
      <c r="A50" s="2"/>
      <c r="B50" s="2"/>
      <c r="C50" t="s">
        <v>44</v>
      </c>
      <c r="D50" s="12">
        <v>29700</v>
      </c>
      <c r="E50" s="4">
        <f>(ROUND(D50*1.03/5,0))*5+20+4570-180</f>
        <v>35000</v>
      </c>
    </row>
    <row r="51" spans="1:6" x14ac:dyDescent="0.25">
      <c r="A51" s="2"/>
      <c r="B51" s="2"/>
      <c r="C51" t="s">
        <v>45</v>
      </c>
      <c r="D51" s="12">
        <v>17000</v>
      </c>
      <c r="E51" s="4">
        <v>17000</v>
      </c>
    </row>
    <row r="52" spans="1:6" x14ac:dyDescent="0.25">
      <c r="A52" s="2"/>
      <c r="B52" s="2"/>
      <c r="C52" t="s">
        <v>46</v>
      </c>
      <c r="D52" s="12">
        <v>15000</v>
      </c>
      <c r="E52" s="4">
        <f>15000*1.04</f>
        <v>15600</v>
      </c>
    </row>
    <row r="53" spans="1:6" x14ac:dyDescent="0.25">
      <c r="A53" s="2"/>
      <c r="B53" s="2"/>
      <c r="C53" t="s">
        <v>47</v>
      </c>
      <c r="D53" s="12">
        <v>3150</v>
      </c>
      <c r="E53" s="4">
        <v>3275</v>
      </c>
      <c r="F53" t="s">
        <v>6</v>
      </c>
    </row>
    <row r="54" spans="1:6" x14ac:dyDescent="0.25">
      <c r="A54" s="2"/>
      <c r="B54" s="2"/>
      <c r="C54" s="6" t="s">
        <v>67</v>
      </c>
      <c r="D54" s="16" t="s">
        <v>48</v>
      </c>
      <c r="E54" s="21">
        <f>SUM(E50:E53)</f>
        <v>70875</v>
      </c>
      <c r="F54" s="2"/>
    </row>
    <row r="55" spans="1:6" x14ac:dyDescent="0.25">
      <c r="A55" s="2"/>
      <c r="B55" s="2"/>
      <c r="C55" s="2"/>
      <c r="D55" s="25"/>
      <c r="E55" s="21"/>
      <c r="F55" s="2"/>
    </row>
    <row r="56" spans="1:6" x14ac:dyDescent="0.25">
      <c r="A56" s="2"/>
      <c r="B56" s="27" t="s">
        <v>49</v>
      </c>
      <c r="C56" s="28"/>
      <c r="D56" s="28"/>
      <c r="E56" s="28"/>
      <c r="F56" s="28"/>
    </row>
    <row r="57" spans="1:6" x14ac:dyDescent="0.25">
      <c r="A57" s="2"/>
      <c r="B57" s="2"/>
      <c r="C57" t="s">
        <v>50</v>
      </c>
      <c r="D57" s="12">
        <v>30000</v>
      </c>
      <c r="E57" s="4">
        <f>D57*1.04+3800+640</f>
        <v>35640</v>
      </c>
      <c r="F57" t="s">
        <v>6</v>
      </c>
    </row>
    <row r="58" spans="1:6" x14ac:dyDescent="0.25">
      <c r="A58" s="2"/>
      <c r="B58" s="2"/>
      <c r="C58" t="s">
        <v>51</v>
      </c>
      <c r="D58" s="12">
        <v>2150</v>
      </c>
      <c r="E58" s="4">
        <v>2150</v>
      </c>
      <c r="F58" t="s">
        <v>6</v>
      </c>
    </row>
    <row r="59" spans="1:6" x14ac:dyDescent="0.25">
      <c r="A59" s="2"/>
      <c r="B59" s="2"/>
      <c r="C59" t="s">
        <v>52</v>
      </c>
      <c r="D59" s="12">
        <v>2000</v>
      </c>
      <c r="E59" s="4">
        <v>2500</v>
      </c>
      <c r="F59" t="s">
        <v>80</v>
      </c>
    </row>
    <row r="60" spans="1:6" x14ac:dyDescent="0.25">
      <c r="A60" s="2"/>
      <c r="B60" s="2"/>
      <c r="C60" s="6" t="s">
        <v>68</v>
      </c>
      <c r="D60" s="16">
        <v>34150</v>
      </c>
      <c r="E60" s="21">
        <f>SUM(E57:E59)</f>
        <v>40290</v>
      </c>
      <c r="F60" s="2"/>
    </row>
    <row r="61" spans="1:6" x14ac:dyDescent="0.25">
      <c r="A61" s="2"/>
      <c r="B61" s="2"/>
      <c r="C61" s="2"/>
      <c r="D61" s="25"/>
      <c r="E61" s="21"/>
      <c r="F61" s="2"/>
    </row>
    <row r="62" spans="1:6" x14ac:dyDescent="0.25">
      <c r="A62" s="2"/>
      <c r="B62" s="27" t="s">
        <v>70</v>
      </c>
      <c r="C62" s="28"/>
      <c r="D62" s="28"/>
      <c r="E62" s="28"/>
      <c r="F62" s="28"/>
    </row>
    <row r="63" spans="1:6" x14ac:dyDescent="0.25">
      <c r="A63" s="2"/>
      <c r="B63" s="2"/>
      <c r="C63" t="s">
        <v>53</v>
      </c>
      <c r="D63" s="12">
        <v>1500</v>
      </c>
      <c r="E63" s="4">
        <f>D63*1.04</f>
        <v>1560</v>
      </c>
    </row>
    <row r="64" spans="1:6" x14ac:dyDescent="0.25">
      <c r="A64" s="2"/>
      <c r="B64" s="2"/>
      <c r="C64" t="s">
        <v>54</v>
      </c>
      <c r="D64" s="12">
        <v>50725</v>
      </c>
      <c r="E64" s="4">
        <f>D64*1.04+1</f>
        <v>52755</v>
      </c>
      <c r="F64" t="s">
        <v>55</v>
      </c>
    </row>
    <row r="65" spans="1:6" x14ac:dyDescent="0.25">
      <c r="A65" s="2"/>
      <c r="B65" s="2"/>
      <c r="C65" t="s">
        <v>56</v>
      </c>
      <c r="D65" s="12">
        <v>50725</v>
      </c>
      <c r="E65" s="4">
        <f>D65*1.04+1</f>
        <v>52755</v>
      </c>
      <c r="F65" t="s">
        <v>55</v>
      </c>
    </row>
    <row r="66" spans="1:6" x14ac:dyDescent="0.25">
      <c r="A66" s="2"/>
      <c r="B66" s="2"/>
      <c r="C66" t="s">
        <v>57</v>
      </c>
      <c r="D66" s="12">
        <v>25</v>
      </c>
      <c r="E66" s="4">
        <v>25</v>
      </c>
      <c r="F66" t="s">
        <v>6</v>
      </c>
    </row>
    <row r="67" spans="1:6" x14ac:dyDescent="0.25">
      <c r="A67" s="2"/>
      <c r="B67" s="2"/>
      <c r="C67" s="6" t="s">
        <v>69</v>
      </c>
      <c r="D67" s="16" t="s">
        <v>58</v>
      </c>
      <c r="E67" s="21">
        <f>SUM(E63:E66)</f>
        <v>107095</v>
      </c>
      <c r="F67" s="2"/>
    </row>
    <row r="68" spans="1:6" s="3" customFormat="1" x14ac:dyDescent="0.25">
      <c r="A68" s="6"/>
      <c r="B68" s="6"/>
      <c r="C68" s="6" t="s">
        <v>60</v>
      </c>
      <c r="D68" s="16" t="s">
        <v>16</v>
      </c>
      <c r="E68" s="21">
        <f>E67+E60+E54+E47+E42+E25</f>
        <v>298520</v>
      </c>
      <c r="F68" s="11">
        <f>E68/D68</f>
        <v>0.98761020958430512</v>
      </c>
    </row>
    <row r="69" spans="1:6" x14ac:dyDescent="0.25">
      <c r="A69" s="2"/>
      <c r="B69" s="2"/>
      <c r="C69" s="6" t="s">
        <v>73</v>
      </c>
      <c r="D69" s="16" t="s">
        <v>15</v>
      </c>
      <c r="E69" s="21">
        <f>-E68+E17</f>
        <v>0</v>
      </c>
      <c r="F69" s="2"/>
    </row>
    <row r="70" spans="1:6" x14ac:dyDescent="0.25">
      <c r="E70" s="14"/>
    </row>
    <row r="71" spans="1:6" x14ac:dyDescent="0.25">
      <c r="D71" s="23"/>
      <c r="E71" s="14"/>
    </row>
    <row r="72" spans="1:6" x14ac:dyDescent="0.25">
      <c r="D72" s="23"/>
      <c r="E72" s="14"/>
    </row>
    <row r="73" spans="1:6" x14ac:dyDescent="0.25">
      <c r="D73" s="23"/>
      <c r="E73" s="14"/>
    </row>
    <row r="74" spans="1:6" x14ac:dyDescent="0.25">
      <c r="D74" s="23"/>
      <c r="E74" s="14"/>
    </row>
    <row r="75" spans="1:6" x14ac:dyDescent="0.25">
      <c r="D75" s="23"/>
      <c r="E75" s="14"/>
    </row>
    <row r="76" spans="1:6" x14ac:dyDescent="0.25">
      <c r="D76" s="23"/>
      <c r="E76" s="14"/>
    </row>
    <row r="77" spans="1:6" x14ac:dyDescent="0.25">
      <c r="D77" s="23"/>
      <c r="E77" s="14"/>
    </row>
    <row r="78" spans="1:6" x14ac:dyDescent="0.25">
      <c r="D78" s="23"/>
      <c r="E78" s="14"/>
    </row>
    <row r="79" spans="1:6" x14ac:dyDescent="0.25">
      <c r="D79" s="23"/>
      <c r="E79" s="14"/>
    </row>
    <row r="80" spans="1:6" x14ac:dyDescent="0.25">
      <c r="D80" s="23"/>
      <c r="E80" s="14"/>
    </row>
    <row r="81" spans="4:5" x14ac:dyDescent="0.25">
      <c r="D81" s="23"/>
      <c r="E81" s="14"/>
    </row>
    <row r="82" spans="4:5" x14ac:dyDescent="0.25">
      <c r="D82" s="23"/>
      <c r="E82" s="14"/>
    </row>
    <row r="83" spans="4:5" x14ac:dyDescent="0.25">
      <c r="D83" s="23"/>
      <c r="E83" s="14"/>
    </row>
    <row r="84" spans="4:5" x14ac:dyDescent="0.25">
      <c r="D84" s="23"/>
      <c r="E84" s="14"/>
    </row>
    <row r="85" spans="4:5" x14ac:dyDescent="0.25">
      <c r="D85" s="23"/>
      <c r="E85" s="14"/>
    </row>
    <row r="86" spans="4:5" x14ac:dyDescent="0.25">
      <c r="D86" s="23"/>
      <c r="E86" s="14"/>
    </row>
    <row r="87" spans="4:5" x14ac:dyDescent="0.25">
      <c r="D87" s="23"/>
      <c r="E87" s="14"/>
    </row>
    <row r="88" spans="4:5" x14ac:dyDescent="0.25">
      <c r="D88" s="23"/>
      <c r="E88" s="14"/>
    </row>
    <row r="89" spans="4:5" x14ac:dyDescent="0.25">
      <c r="D89" s="23"/>
      <c r="E89" s="14"/>
    </row>
    <row r="90" spans="4:5" x14ac:dyDescent="0.25">
      <c r="D90" s="23"/>
      <c r="E90" s="14"/>
    </row>
    <row r="91" spans="4:5" x14ac:dyDescent="0.25">
      <c r="D91" s="23"/>
      <c r="E91" s="14"/>
    </row>
    <row r="92" spans="4:5" x14ac:dyDescent="0.25">
      <c r="D92" s="23"/>
      <c r="E92" s="14"/>
    </row>
    <row r="93" spans="4:5" x14ac:dyDescent="0.25">
      <c r="D93" s="23"/>
      <c r="E93" s="14"/>
    </row>
    <row r="94" spans="4:5" x14ac:dyDescent="0.25">
      <c r="D94" s="23"/>
      <c r="E94" s="14"/>
    </row>
    <row r="95" spans="4:5" x14ac:dyDescent="0.25">
      <c r="D95" s="23"/>
      <c r="E95" s="14"/>
    </row>
    <row r="96" spans="4:5" x14ac:dyDescent="0.25">
      <c r="D96" s="23"/>
      <c r="E96" s="14"/>
    </row>
    <row r="97" spans="4:5" x14ac:dyDescent="0.25">
      <c r="D97" s="23"/>
      <c r="E97" s="14"/>
    </row>
    <row r="98" spans="4:5" x14ac:dyDescent="0.25">
      <c r="D98" s="23"/>
      <c r="E98" s="14"/>
    </row>
    <row r="99" spans="4:5" x14ac:dyDescent="0.25">
      <c r="D99" s="23"/>
      <c r="E99" s="14"/>
    </row>
    <row r="100" spans="4:5" x14ac:dyDescent="0.25">
      <c r="D100" s="23"/>
      <c r="E100" s="14"/>
    </row>
    <row r="101" spans="4:5" x14ac:dyDescent="0.25">
      <c r="D101" s="23"/>
      <c r="E101" s="14"/>
    </row>
    <row r="102" spans="4:5" x14ac:dyDescent="0.25">
      <c r="D102" s="23"/>
      <c r="E102" s="14"/>
    </row>
    <row r="103" spans="4:5" x14ac:dyDescent="0.25">
      <c r="D103" s="23"/>
      <c r="E103" s="14"/>
    </row>
    <row r="104" spans="4:5" x14ac:dyDescent="0.25">
      <c r="D104" s="23"/>
      <c r="E104" s="14"/>
    </row>
    <row r="105" spans="4:5" x14ac:dyDescent="0.25">
      <c r="D105" s="23"/>
      <c r="E105" s="14"/>
    </row>
    <row r="106" spans="4:5" x14ac:dyDescent="0.25">
      <c r="D106" s="23"/>
      <c r="E106" s="14"/>
    </row>
    <row r="107" spans="4:5" x14ac:dyDescent="0.25">
      <c r="D107" s="23"/>
      <c r="E107" s="14"/>
    </row>
    <row r="108" spans="4:5" x14ac:dyDescent="0.25">
      <c r="D108" s="23"/>
      <c r="E108" s="14"/>
    </row>
    <row r="109" spans="4:5" x14ac:dyDescent="0.25">
      <c r="D109" s="23"/>
      <c r="E109" s="14"/>
    </row>
    <row r="110" spans="4:5" x14ac:dyDescent="0.25">
      <c r="D110" s="23"/>
      <c r="E110" s="14"/>
    </row>
    <row r="111" spans="4:5" x14ac:dyDescent="0.25">
      <c r="D111" s="23"/>
      <c r="E111" s="14"/>
    </row>
    <row r="112" spans="4:5" x14ac:dyDescent="0.25">
      <c r="D112" s="23"/>
      <c r="E112" s="14"/>
    </row>
    <row r="113" spans="4:5" x14ac:dyDescent="0.25">
      <c r="D113" s="23"/>
      <c r="E113" s="14"/>
    </row>
    <row r="114" spans="4:5" x14ac:dyDescent="0.25">
      <c r="D114" s="23"/>
      <c r="E114" s="14"/>
    </row>
    <row r="115" spans="4:5" x14ac:dyDescent="0.25">
      <c r="D115" s="23"/>
      <c r="E115" s="14"/>
    </row>
    <row r="116" spans="4:5" x14ac:dyDescent="0.25">
      <c r="D116" s="23"/>
      <c r="E116" s="14"/>
    </row>
    <row r="117" spans="4:5" x14ac:dyDescent="0.25">
      <c r="D117" s="23"/>
      <c r="E117" s="14"/>
    </row>
    <row r="118" spans="4:5" x14ac:dyDescent="0.25">
      <c r="D118" s="23"/>
      <c r="E118" s="14"/>
    </row>
    <row r="119" spans="4:5" x14ac:dyDescent="0.25">
      <c r="D119" s="23"/>
      <c r="E119" s="14"/>
    </row>
    <row r="120" spans="4:5" x14ac:dyDescent="0.25">
      <c r="D120" s="23"/>
      <c r="E120" s="14"/>
    </row>
    <row r="121" spans="4:5" x14ac:dyDescent="0.25">
      <c r="D121" s="23"/>
      <c r="E121" s="14"/>
    </row>
    <row r="122" spans="4:5" x14ac:dyDescent="0.25">
      <c r="D122" s="23"/>
      <c r="E122" s="14"/>
    </row>
    <row r="123" spans="4:5" x14ac:dyDescent="0.25">
      <c r="D123" s="23"/>
      <c r="E123" s="14"/>
    </row>
    <row r="124" spans="4:5" x14ac:dyDescent="0.25">
      <c r="D124" s="23"/>
      <c r="E124" s="14"/>
    </row>
    <row r="125" spans="4:5" x14ac:dyDescent="0.25">
      <c r="D125" s="23"/>
      <c r="E125" s="14"/>
    </row>
    <row r="126" spans="4:5" x14ac:dyDescent="0.25">
      <c r="D126" s="23"/>
      <c r="E126" s="14"/>
    </row>
    <row r="127" spans="4:5" x14ac:dyDescent="0.25">
      <c r="D127" s="23"/>
      <c r="E127" s="14"/>
    </row>
    <row r="128" spans="4:5" x14ac:dyDescent="0.25">
      <c r="D128" s="23"/>
      <c r="E128" s="14"/>
    </row>
    <row r="129" spans="4:5" x14ac:dyDescent="0.25">
      <c r="D129" s="23"/>
      <c r="E129" s="14"/>
    </row>
    <row r="130" spans="4:5" x14ac:dyDescent="0.25">
      <c r="D130" s="23"/>
      <c r="E130" s="14"/>
    </row>
    <row r="131" spans="4:5" x14ac:dyDescent="0.25">
      <c r="D131" s="23"/>
      <c r="E131" s="14"/>
    </row>
    <row r="132" spans="4:5" x14ac:dyDescent="0.25">
      <c r="D132" s="23"/>
      <c r="E132" s="14"/>
    </row>
    <row r="133" spans="4:5" x14ac:dyDescent="0.25">
      <c r="D133" s="23"/>
      <c r="E133" s="14"/>
    </row>
    <row r="134" spans="4:5" x14ac:dyDescent="0.25">
      <c r="D134" s="23"/>
      <c r="E134" s="14"/>
    </row>
    <row r="135" spans="4:5" x14ac:dyDescent="0.25">
      <c r="D135" s="23"/>
      <c r="E135" s="14"/>
    </row>
    <row r="136" spans="4:5" x14ac:dyDescent="0.25">
      <c r="D136" s="23"/>
      <c r="E136" s="14"/>
    </row>
    <row r="137" spans="4:5" x14ac:dyDescent="0.25">
      <c r="D137" s="23"/>
      <c r="E137" s="14"/>
    </row>
    <row r="138" spans="4:5" x14ac:dyDescent="0.25">
      <c r="D138" s="23"/>
      <c r="E138" s="14"/>
    </row>
    <row r="139" spans="4:5" x14ac:dyDescent="0.25">
      <c r="D139" s="23"/>
      <c r="E139" s="14"/>
    </row>
    <row r="140" spans="4:5" x14ac:dyDescent="0.25">
      <c r="D140" s="23"/>
      <c r="E140" s="14"/>
    </row>
    <row r="141" spans="4:5" x14ac:dyDescent="0.25">
      <c r="D141" s="23"/>
      <c r="E141" s="14"/>
    </row>
    <row r="142" spans="4:5" x14ac:dyDescent="0.25">
      <c r="D142" s="23"/>
      <c r="E142" s="14"/>
    </row>
    <row r="143" spans="4:5" x14ac:dyDescent="0.25">
      <c r="D143" s="23"/>
      <c r="E143" s="14"/>
    </row>
    <row r="144" spans="4:5" x14ac:dyDescent="0.25">
      <c r="D144" s="23"/>
      <c r="E144" s="14"/>
    </row>
    <row r="145" spans="4:5" x14ac:dyDescent="0.25">
      <c r="D145" s="23"/>
      <c r="E145" s="14"/>
    </row>
    <row r="146" spans="4:5" x14ac:dyDescent="0.25">
      <c r="D146" s="23"/>
      <c r="E146" s="14"/>
    </row>
    <row r="147" spans="4:5" x14ac:dyDescent="0.25">
      <c r="D147" s="23"/>
      <c r="E147" s="14"/>
    </row>
    <row r="148" spans="4:5" x14ac:dyDescent="0.25">
      <c r="D148" s="23"/>
      <c r="E148" s="14"/>
    </row>
    <row r="149" spans="4:5" x14ac:dyDescent="0.25">
      <c r="D149" s="23"/>
      <c r="E149" s="14"/>
    </row>
    <row r="150" spans="4:5" x14ac:dyDescent="0.25">
      <c r="D150" s="23"/>
      <c r="E150" s="14"/>
    </row>
    <row r="151" spans="4:5" x14ac:dyDescent="0.25">
      <c r="D151" s="23"/>
      <c r="E151" s="14"/>
    </row>
    <row r="152" spans="4:5" x14ac:dyDescent="0.25">
      <c r="D152" s="23"/>
      <c r="E152" s="14"/>
    </row>
    <row r="153" spans="4:5" x14ac:dyDescent="0.25">
      <c r="D153" s="23"/>
      <c r="E153" s="14"/>
    </row>
    <row r="154" spans="4:5" x14ac:dyDescent="0.25">
      <c r="D154" s="23"/>
      <c r="E154" s="14"/>
    </row>
    <row r="155" spans="4:5" x14ac:dyDescent="0.25">
      <c r="D155" s="23"/>
      <c r="E155" s="14"/>
    </row>
    <row r="156" spans="4:5" x14ac:dyDescent="0.25">
      <c r="D156" s="23"/>
      <c r="E156" s="14"/>
    </row>
    <row r="157" spans="4:5" x14ac:dyDescent="0.25">
      <c r="D157" s="23"/>
      <c r="E157" s="14"/>
    </row>
    <row r="158" spans="4:5" x14ac:dyDescent="0.25">
      <c r="D158" s="23"/>
      <c r="E158" s="14"/>
    </row>
    <row r="159" spans="4:5" x14ac:dyDescent="0.25">
      <c r="D159" s="23"/>
      <c r="E159" s="14"/>
    </row>
    <row r="160" spans="4:5" x14ac:dyDescent="0.25">
      <c r="D160" s="23"/>
      <c r="E160" s="14"/>
    </row>
    <row r="161" spans="4:5" x14ac:dyDescent="0.25">
      <c r="D161" s="23"/>
      <c r="E161" s="14"/>
    </row>
    <row r="162" spans="4:5" x14ac:dyDescent="0.25">
      <c r="D162" s="23"/>
      <c r="E162" s="14"/>
    </row>
    <row r="163" spans="4:5" x14ac:dyDescent="0.25">
      <c r="D163" s="23"/>
      <c r="E163" s="14"/>
    </row>
    <row r="164" spans="4:5" x14ac:dyDescent="0.25">
      <c r="D164" s="23"/>
      <c r="E164" s="14"/>
    </row>
    <row r="165" spans="4:5" x14ac:dyDescent="0.25">
      <c r="D165" s="23"/>
      <c r="E165" s="14"/>
    </row>
    <row r="166" spans="4:5" x14ac:dyDescent="0.25">
      <c r="D166" s="23"/>
      <c r="E166" s="14"/>
    </row>
    <row r="167" spans="4:5" x14ac:dyDescent="0.25">
      <c r="D167" s="23"/>
      <c r="E167" s="14"/>
    </row>
    <row r="168" spans="4:5" x14ac:dyDescent="0.25">
      <c r="D168" s="23"/>
      <c r="E168" s="14"/>
    </row>
    <row r="169" spans="4:5" x14ac:dyDescent="0.25">
      <c r="D169" s="23"/>
      <c r="E169" s="14"/>
    </row>
    <row r="170" spans="4:5" x14ac:dyDescent="0.25">
      <c r="D170" s="23"/>
      <c r="E170" s="14"/>
    </row>
    <row r="171" spans="4:5" x14ac:dyDescent="0.25">
      <c r="D171" s="23"/>
      <c r="E171" s="14"/>
    </row>
    <row r="172" spans="4:5" x14ac:dyDescent="0.25">
      <c r="D172" s="23"/>
      <c r="E172" s="14"/>
    </row>
    <row r="173" spans="4:5" x14ac:dyDescent="0.25">
      <c r="D173" s="23"/>
      <c r="E173" s="14"/>
    </row>
    <row r="174" spans="4:5" x14ac:dyDescent="0.25">
      <c r="D174" s="23"/>
      <c r="E174" s="14"/>
    </row>
    <row r="175" spans="4:5" x14ac:dyDescent="0.25">
      <c r="D175" s="23"/>
      <c r="E175" s="14"/>
    </row>
    <row r="176" spans="4:5" x14ac:dyDescent="0.25">
      <c r="D176" s="23"/>
      <c r="E176" s="14"/>
    </row>
    <row r="177" spans="4:5" x14ac:dyDescent="0.25">
      <c r="D177" s="23"/>
      <c r="E177" s="14"/>
    </row>
    <row r="178" spans="4:5" x14ac:dyDescent="0.25">
      <c r="D178" s="23"/>
      <c r="E178" s="14"/>
    </row>
    <row r="179" spans="4:5" x14ac:dyDescent="0.25">
      <c r="D179" s="23"/>
      <c r="E179" s="14"/>
    </row>
    <row r="180" spans="4:5" x14ac:dyDescent="0.25">
      <c r="D180" s="23"/>
      <c r="E180" s="14"/>
    </row>
    <row r="181" spans="4:5" x14ac:dyDescent="0.25">
      <c r="D181" s="23"/>
      <c r="E181" s="14"/>
    </row>
    <row r="182" spans="4:5" x14ac:dyDescent="0.25">
      <c r="D182" s="23"/>
      <c r="E182" s="14"/>
    </row>
    <row r="183" spans="4:5" x14ac:dyDescent="0.25">
      <c r="D183" s="23"/>
      <c r="E183" s="14"/>
    </row>
    <row r="184" spans="4:5" x14ac:dyDescent="0.25">
      <c r="D184" s="23"/>
      <c r="E184" s="14"/>
    </row>
    <row r="185" spans="4:5" x14ac:dyDescent="0.25">
      <c r="D185" s="23"/>
      <c r="E185" s="14"/>
    </row>
    <row r="186" spans="4:5" x14ac:dyDescent="0.25">
      <c r="D186" s="23"/>
      <c r="E186" s="14"/>
    </row>
    <row r="187" spans="4:5" x14ac:dyDescent="0.25">
      <c r="D187" s="23"/>
      <c r="E187" s="14"/>
    </row>
    <row r="188" spans="4:5" x14ac:dyDescent="0.25">
      <c r="D188" s="23"/>
      <c r="E188" s="14"/>
    </row>
    <row r="189" spans="4:5" x14ac:dyDescent="0.25">
      <c r="D189" s="23"/>
      <c r="E189" s="14"/>
    </row>
    <row r="190" spans="4:5" x14ac:dyDescent="0.25">
      <c r="D190" s="23"/>
      <c r="E190" s="14"/>
    </row>
    <row r="191" spans="4:5" x14ac:dyDescent="0.25">
      <c r="D191" s="23"/>
      <c r="E191" s="14"/>
    </row>
    <row r="192" spans="4:5" x14ac:dyDescent="0.25">
      <c r="D192" s="23"/>
      <c r="E192" s="14"/>
    </row>
    <row r="193" spans="4:5" x14ac:dyDescent="0.25">
      <c r="D193" s="23"/>
      <c r="E193" s="14"/>
    </row>
    <row r="194" spans="4:5" x14ac:dyDescent="0.25">
      <c r="D194" s="23"/>
      <c r="E194" s="14"/>
    </row>
    <row r="195" spans="4:5" x14ac:dyDescent="0.25">
      <c r="D195" s="23"/>
      <c r="E195" s="14"/>
    </row>
    <row r="196" spans="4:5" x14ac:dyDescent="0.25">
      <c r="D196" s="23"/>
      <c r="E196" s="14"/>
    </row>
    <row r="197" spans="4:5" x14ac:dyDescent="0.25">
      <c r="D197" s="23"/>
      <c r="E197" s="14"/>
    </row>
    <row r="198" spans="4:5" x14ac:dyDescent="0.25">
      <c r="D198" s="23"/>
      <c r="E198" s="14"/>
    </row>
    <row r="199" spans="4:5" x14ac:dyDescent="0.25">
      <c r="D199" s="23"/>
      <c r="E199" s="14"/>
    </row>
    <row r="200" spans="4:5" x14ac:dyDescent="0.25">
      <c r="D200" s="23"/>
      <c r="E200" s="14"/>
    </row>
    <row r="201" spans="4:5" x14ac:dyDescent="0.25">
      <c r="D201" s="23"/>
      <c r="E201" s="14"/>
    </row>
    <row r="202" spans="4:5" x14ac:dyDescent="0.25">
      <c r="D202" s="23"/>
      <c r="E202" s="14"/>
    </row>
    <row r="203" spans="4:5" x14ac:dyDescent="0.25">
      <c r="D203" s="23"/>
      <c r="E203" s="14"/>
    </row>
    <row r="204" spans="4:5" x14ac:dyDescent="0.25">
      <c r="D204" s="23"/>
      <c r="E204" s="14"/>
    </row>
    <row r="205" spans="4:5" x14ac:dyDescent="0.25">
      <c r="D205" s="23"/>
      <c r="E205" s="14"/>
    </row>
    <row r="206" spans="4:5" x14ac:dyDescent="0.25">
      <c r="D206" s="23"/>
      <c r="E206" s="14"/>
    </row>
    <row r="207" spans="4:5" x14ac:dyDescent="0.25">
      <c r="D207" s="23"/>
      <c r="E207" s="14"/>
    </row>
    <row r="208" spans="4:5" x14ac:dyDescent="0.25">
      <c r="D208" s="23"/>
      <c r="E208" s="14"/>
    </row>
    <row r="209" spans="4:5" x14ac:dyDescent="0.25">
      <c r="D209" s="23"/>
      <c r="E209" s="14"/>
    </row>
    <row r="210" spans="4:5" x14ac:dyDescent="0.25">
      <c r="D210" s="23"/>
      <c r="E210" s="14"/>
    </row>
    <row r="211" spans="4:5" x14ac:dyDescent="0.25">
      <c r="D211" s="23"/>
      <c r="E211" s="14"/>
    </row>
    <row r="212" spans="4:5" x14ac:dyDescent="0.25">
      <c r="D212" s="23"/>
      <c r="E212" s="14"/>
    </row>
    <row r="213" spans="4:5" x14ac:dyDescent="0.25">
      <c r="D213" s="23"/>
      <c r="E213" s="14"/>
    </row>
    <row r="214" spans="4:5" x14ac:dyDescent="0.25">
      <c r="D214" s="23"/>
      <c r="E214" s="14"/>
    </row>
    <row r="215" spans="4:5" x14ac:dyDescent="0.25">
      <c r="D215" s="23"/>
      <c r="E215" s="14"/>
    </row>
    <row r="216" spans="4:5" x14ac:dyDescent="0.25">
      <c r="D216" s="23"/>
      <c r="E216" s="14"/>
    </row>
    <row r="217" spans="4:5" x14ac:dyDescent="0.25">
      <c r="D217" s="23"/>
      <c r="E217" s="14"/>
    </row>
    <row r="218" spans="4:5" x14ac:dyDescent="0.25">
      <c r="D218" s="23"/>
      <c r="E218" s="14"/>
    </row>
    <row r="219" spans="4:5" x14ac:dyDescent="0.25">
      <c r="D219" s="23"/>
      <c r="E219" s="14"/>
    </row>
    <row r="220" spans="4:5" x14ac:dyDescent="0.25">
      <c r="D220" s="23"/>
      <c r="E220" s="14"/>
    </row>
    <row r="221" spans="4:5" x14ac:dyDescent="0.25">
      <c r="D221" s="23"/>
      <c r="E221" s="14"/>
    </row>
    <row r="222" spans="4:5" x14ac:dyDescent="0.25">
      <c r="D222" s="23"/>
      <c r="E222" s="14"/>
    </row>
    <row r="223" spans="4:5" x14ac:dyDescent="0.25">
      <c r="D223" s="23"/>
      <c r="E223" s="14"/>
    </row>
    <row r="224" spans="4:5" x14ac:dyDescent="0.25">
      <c r="D224" s="23"/>
      <c r="E224" s="14"/>
    </row>
    <row r="225" spans="4:5" x14ac:dyDescent="0.25">
      <c r="D225" s="23"/>
      <c r="E225" s="14"/>
    </row>
    <row r="226" spans="4:5" x14ac:dyDescent="0.25">
      <c r="D226" s="23"/>
      <c r="E226" s="14"/>
    </row>
    <row r="227" spans="4:5" x14ac:dyDescent="0.25">
      <c r="D227" s="23"/>
      <c r="E227" s="14"/>
    </row>
    <row r="228" spans="4:5" x14ac:dyDescent="0.25">
      <c r="D228" s="23"/>
      <c r="E228" s="14"/>
    </row>
    <row r="229" spans="4:5" x14ac:dyDescent="0.25">
      <c r="D229" s="23"/>
      <c r="E229" s="14"/>
    </row>
    <row r="230" spans="4:5" x14ac:dyDescent="0.25">
      <c r="D230" s="23"/>
      <c r="E230" s="14"/>
    </row>
    <row r="231" spans="4:5" x14ac:dyDescent="0.25">
      <c r="D231" s="23"/>
      <c r="E231" s="14"/>
    </row>
    <row r="232" spans="4:5" x14ac:dyDescent="0.25">
      <c r="D232" s="23"/>
      <c r="E232" s="14"/>
    </row>
    <row r="233" spans="4:5" x14ac:dyDescent="0.25">
      <c r="D233" s="23"/>
      <c r="E233" s="14"/>
    </row>
    <row r="234" spans="4:5" x14ac:dyDescent="0.25">
      <c r="D234" s="23"/>
      <c r="E234" s="14"/>
    </row>
    <row r="235" spans="4:5" x14ac:dyDescent="0.25">
      <c r="D235" s="23"/>
      <c r="E235" s="14"/>
    </row>
    <row r="236" spans="4:5" x14ac:dyDescent="0.25">
      <c r="D236" s="23"/>
      <c r="E236" s="14"/>
    </row>
    <row r="237" spans="4:5" x14ac:dyDescent="0.25">
      <c r="D237" s="23"/>
      <c r="E237" s="14"/>
    </row>
    <row r="238" spans="4:5" x14ac:dyDescent="0.25">
      <c r="D238" s="23"/>
      <c r="E238" s="14"/>
    </row>
    <row r="239" spans="4:5" x14ac:dyDescent="0.25">
      <c r="D239" s="23"/>
      <c r="E239" s="14"/>
    </row>
    <row r="240" spans="4:5" x14ac:dyDescent="0.25">
      <c r="D240" s="23"/>
      <c r="E240" s="14"/>
    </row>
    <row r="241" spans="4:5" x14ac:dyDescent="0.25">
      <c r="D241" s="23"/>
      <c r="E241" s="14"/>
    </row>
    <row r="242" spans="4:5" x14ac:dyDescent="0.25">
      <c r="D242" s="23"/>
      <c r="E242" s="14"/>
    </row>
    <row r="243" spans="4:5" x14ac:dyDescent="0.25">
      <c r="D243" s="23"/>
      <c r="E243" s="14"/>
    </row>
    <row r="244" spans="4:5" x14ac:dyDescent="0.25">
      <c r="D244" s="23"/>
      <c r="E244" s="14"/>
    </row>
    <row r="245" spans="4:5" x14ac:dyDescent="0.25">
      <c r="D245" s="23"/>
      <c r="E245" s="14"/>
    </row>
    <row r="246" spans="4:5" x14ac:dyDescent="0.25">
      <c r="D246" s="23"/>
      <c r="E246" s="14"/>
    </row>
  </sheetData>
  <autoFilter ref="C3:F3" xr:uid="{00000000-0009-0000-0000-000000000000}"/>
  <mergeCells count="11">
    <mergeCell ref="A4:F4"/>
    <mergeCell ref="B5:F5"/>
    <mergeCell ref="B9:F9"/>
    <mergeCell ref="A19:F19"/>
    <mergeCell ref="B62:F62"/>
    <mergeCell ref="B20:F20"/>
    <mergeCell ref="B27:F27"/>
    <mergeCell ref="B44:F44"/>
    <mergeCell ref="B49:F49"/>
    <mergeCell ref="B56:F56"/>
    <mergeCell ref="F10:F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cde6c74-0111-4018-a28f-5692880326e3" xsi:nil="true"/>
    <lcf76f155ced4ddcb4097134ff3c332f xmlns="803d5013-1268-47f5-9d4d-7ff7430d199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77AD45FE7D154E946A47BEDFA3800A" ma:contentTypeVersion="14" ma:contentTypeDescription="Create a new document." ma:contentTypeScope="" ma:versionID="64909750a48c18fd932f13c8ce9e0c72">
  <xsd:schema xmlns:xsd="http://www.w3.org/2001/XMLSchema" xmlns:xs="http://www.w3.org/2001/XMLSchema" xmlns:p="http://schemas.microsoft.com/office/2006/metadata/properties" xmlns:ns2="803d5013-1268-47f5-9d4d-7ff7430d1998" xmlns:ns3="1cde6c74-0111-4018-a28f-5692880326e3" targetNamespace="http://schemas.microsoft.com/office/2006/metadata/properties" ma:root="true" ma:fieldsID="37e0a035f88c8681bff4e043b99f24f9" ns2:_="" ns3:_="">
    <xsd:import namespace="803d5013-1268-47f5-9d4d-7ff7430d1998"/>
    <xsd:import namespace="1cde6c74-0111-4018-a28f-5692880326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d5013-1268-47f5-9d4d-7ff7430d19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9448c3a-4f27-42fa-9283-874afef23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e6c74-0111-4018-a28f-5692880326e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5e2141f-de03-4a64-a774-781894f07806}" ma:internalName="TaxCatchAll" ma:showField="CatchAllData" ma:web="1cde6c74-0111-4018-a28f-5692880326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CDCBD5-E719-4E71-9ACD-C1A63F51B92C}">
  <ds:schemaRefs>
    <ds:schemaRef ds:uri="http://schemas.microsoft.com/office/2006/metadata/properties"/>
    <ds:schemaRef ds:uri="http://schemas.microsoft.com/office/infopath/2007/PartnerControls"/>
    <ds:schemaRef ds:uri="1cde6c74-0111-4018-a28f-5692880326e3"/>
    <ds:schemaRef ds:uri="803d5013-1268-47f5-9d4d-7ff7430d1998"/>
  </ds:schemaRefs>
</ds:datastoreItem>
</file>

<file path=customXml/itemProps2.xml><?xml version="1.0" encoding="utf-8"?>
<ds:datastoreItem xmlns:ds="http://schemas.openxmlformats.org/officeDocument/2006/customXml" ds:itemID="{520ED9D7-6DC6-49B4-A6D8-B6FA1422A0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3d5013-1268-47f5-9d4d-7ff7430d1998"/>
    <ds:schemaRef ds:uri="1cde6c74-0111-4018-a28f-569288032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85E48C-D5A1-4EB2-9A6D-713273DCAD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Kendo UI</dc:creator>
  <cp:keywords/>
  <dc:description/>
  <cp:lastModifiedBy>Lawrence Norris</cp:lastModifiedBy>
  <cp:revision/>
  <dcterms:created xsi:type="dcterms:W3CDTF">2023-10-04T17:13:07Z</dcterms:created>
  <dcterms:modified xsi:type="dcterms:W3CDTF">2023-11-06T22:49:21Z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0x010100CA77AD45FE7D154E946A47BEDFA3800A</vt:lpwstr>
  </property>
  <property fmtid="{D5CDD505-2E9C-101B-9397-08002B2CF9AE}" pid="3" name="MediaServiceImageTags">
    <vt:lpwstr/>
  </property>
</Properties>
</file>