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wrence Norris\Documents\"/>
    </mc:Choice>
  </mc:AlternateContent>
  <xr:revisionPtr revIDLastSave="0" documentId="13_ncr:1_{557F98C8-A40F-4E57-AD0A-C54EAA88C2B2}" xr6:coauthVersionLast="47" xr6:coauthVersionMax="47" xr10:uidLastSave="{00000000-0000-0000-0000-000000000000}"/>
  <bookViews>
    <workbookView xWindow="-120" yWindow="-120" windowWidth="29040" windowHeight="15720" xr2:uid="{996EBEA9-B36C-4545-89A3-5652E0ED4EEE}"/>
  </bookViews>
  <sheets>
    <sheet name="Sheet-1" sheetId="2" r:id="rId1"/>
    <sheet name="Sheet-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40" i="1"/>
  <c r="H5" i="2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B17" i="2"/>
  <c r="E17" i="2" s="1"/>
  <c r="B16" i="2"/>
  <c r="E16" i="2" s="1"/>
  <c r="B15" i="2"/>
  <c r="E15" i="2" s="1"/>
  <c r="B14" i="2"/>
  <c r="E14" i="2" s="1"/>
  <c r="B13" i="2"/>
  <c r="E13" i="2" s="1"/>
  <c r="B12" i="2"/>
  <c r="E12" i="2" s="1"/>
  <c r="B11" i="2"/>
  <c r="E11" i="2" s="1"/>
  <c r="B10" i="2"/>
  <c r="C10" i="2" s="1"/>
  <c r="B9" i="2"/>
  <c r="E9" i="2" s="1"/>
  <c r="B8" i="2"/>
  <c r="C8" i="2" s="1"/>
  <c r="B7" i="2"/>
  <c r="E7" i="2" s="1"/>
  <c r="B6" i="2"/>
  <c r="E6" i="2" s="1"/>
  <c r="D35" i="1"/>
  <c r="B5" i="2"/>
  <c r="E5" i="2" s="1"/>
  <c r="B4" i="2"/>
  <c r="C4" i="2" s="1"/>
  <c r="H34" i="1"/>
  <c r="D34" i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D39" i="1"/>
  <c r="G39" i="1" s="1"/>
  <c r="D38" i="1"/>
  <c r="G38" i="1" s="1"/>
  <c r="G55" i="1" s="1"/>
  <c r="D37" i="1"/>
  <c r="G37" i="1" s="1"/>
  <c r="D36" i="1"/>
  <c r="G36" i="1" s="1"/>
  <c r="G35" i="1"/>
  <c r="H35" i="1" s="1"/>
  <c r="N20" i="1"/>
  <c r="F4" i="2" l="1"/>
  <c r="I4" i="2" s="1"/>
  <c r="E10" i="2"/>
  <c r="E4" i="2"/>
  <c r="G4" i="2" s="1"/>
  <c r="G5" i="2" s="1"/>
  <c r="E8" i="2"/>
  <c r="C17" i="2"/>
  <c r="C5" i="2"/>
  <c r="C9" i="2"/>
  <c r="C13" i="2"/>
  <c r="C12" i="2"/>
  <c r="C14" i="2"/>
  <c r="C11" i="2"/>
  <c r="C15" i="2"/>
  <c r="C6" i="2"/>
  <c r="C16" i="2"/>
  <c r="C7" i="2"/>
  <c r="E47" i="1"/>
  <c r="J35" i="1"/>
  <c r="E45" i="1"/>
  <c r="E46" i="1"/>
  <c r="E39" i="1"/>
  <c r="E35" i="1"/>
  <c r="E36" i="1"/>
  <c r="E37" i="1"/>
  <c r="E38" i="1"/>
  <c r="E41" i="1"/>
  <c r="E34" i="1"/>
  <c r="E42" i="1"/>
  <c r="E43" i="1"/>
  <c r="E40" i="1"/>
  <c r="E44" i="1"/>
  <c r="J34" i="1"/>
  <c r="J29" i="1"/>
  <c r="N3" i="1"/>
  <c r="N16" i="1" s="1"/>
  <c r="F5" i="2" l="1"/>
  <c r="I5" i="2" s="1"/>
  <c r="O4" i="1"/>
  <c r="O6" i="1"/>
  <c r="O5" i="1"/>
  <c r="O7" i="1"/>
  <c r="O9" i="1"/>
  <c r="O10" i="1"/>
  <c r="O12" i="1"/>
  <c r="O15" i="1"/>
  <c r="O13" i="1"/>
  <c r="O16" i="1"/>
  <c r="O8" i="1"/>
  <c r="O11" i="1"/>
  <c r="O14" i="1"/>
  <c r="N4" i="1"/>
  <c r="H36" i="1"/>
  <c r="H37" i="1" s="1"/>
  <c r="N11" i="1"/>
  <c r="N9" i="1"/>
  <c r="N12" i="1"/>
  <c r="N13" i="1"/>
  <c r="N6" i="1"/>
  <c r="N7" i="1"/>
  <c r="N8" i="1"/>
  <c r="N10" i="1"/>
  <c r="N14" i="1"/>
  <c r="N5" i="1"/>
  <c r="N15" i="1"/>
  <c r="M24" i="1"/>
  <c r="L24" i="1"/>
  <c r="M19" i="1"/>
  <c r="L19" i="1"/>
  <c r="M26" i="1"/>
  <c r="L26" i="1"/>
  <c r="M21" i="1"/>
  <c r="N21" i="1" s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F6" i="2" l="1"/>
  <c r="I6" i="2" s="1"/>
  <c r="O18" i="1"/>
  <c r="J36" i="1"/>
  <c r="H38" i="1"/>
  <c r="J37" i="1"/>
  <c r="L21" i="1"/>
  <c r="F7" i="2" l="1"/>
  <c r="F8" i="2"/>
  <c r="I7" i="2"/>
  <c r="G6" i="2"/>
  <c r="H39" i="1"/>
  <c r="J38" i="1"/>
  <c r="F9" i="2" l="1"/>
  <c r="I8" i="2"/>
  <c r="G7" i="2"/>
  <c r="H40" i="1"/>
  <c r="J39" i="1"/>
  <c r="F10" i="2" l="1"/>
  <c r="I9" i="2"/>
  <c r="G8" i="2"/>
  <c r="H41" i="1"/>
  <c r="J40" i="1"/>
  <c r="F11" i="2" l="1"/>
  <c r="I10" i="2"/>
  <c r="G9" i="2"/>
  <c r="H42" i="1"/>
  <c r="J41" i="1"/>
  <c r="F12" i="2" l="1"/>
  <c r="I11" i="2"/>
  <c r="G10" i="2"/>
  <c r="H43" i="1"/>
  <c r="J42" i="1"/>
  <c r="F13" i="2" l="1"/>
  <c r="I12" i="2"/>
  <c r="G11" i="2"/>
  <c r="H44" i="1"/>
  <c r="J43" i="1"/>
  <c r="F14" i="2" l="1"/>
  <c r="I13" i="2"/>
  <c r="G12" i="2"/>
  <c r="H45" i="1"/>
  <c r="J44" i="1"/>
  <c r="F15" i="2" l="1"/>
  <c r="I14" i="2"/>
  <c r="G13" i="2"/>
  <c r="H46" i="1"/>
  <c r="J45" i="1"/>
  <c r="F16" i="2" l="1"/>
  <c r="I15" i="2"/>
  <c r="G14" i="2"/>
  <c r="H47" i="1"/>
  <c r="J47" i="1" s="1"/>
  <c r="J46" i="1"/>
  <c r="F17" i="2" l="1"/>
  <c r="I17" i="2" s="1"/>
  <c r="I16" i="2"/>
  <c r="G15" i="2"/>
  <c r="G16" i="2" l="1"/>
  <c r="G17" i="2" l="1"/>
</calcChain>
</file>

<file path=xl/sharedStrings.xml><?xml version="1.0" encoding="utf-8"?>
<sst xmlns="http://schemas.openxmlformats.org/spreadsheetml/2006/main" count="33" uniqueCount="19">
  <si>
    <t>Inflation Rate</t>
  </si>
  <si>
    <t>Calendar Year</t>
  </si>
  <si>
    <t>Project Financial Year</t>
  </si>
  <si>
    <t xml:space="preserve">FV of level payments </t>
  </si>
  <si>
    <t>Payments per year</t>
  </si>
  <si>
    <t>Payments per year  per owner</t>
  </si>
  <si>
    <t>Average Interest Rate on Savings</t>
  </si>
  <si>
    <t xml:space="preserve"> </t>
  </si>
  <si>
    <t>A_o</t>
  </si>
  <si>
    <t>Contribution</t>
  </si>
  <si>
    <t>FV of Contribution</t>
  </si>
  <si>
    <t>Running Fund Value</t>
  </si>
  <si>
    <t>Inflation Adjusted Project Cost</t>
  </si>
  <si>
    <t>Fund Value - Project Cost</t>
  </si>
  <si>
    <t>Contribution Per Owner</t>
  </si>
  <si>
    <t>I             (inflation rate)</t>
  </si>
  <si>
    <t>r           (interest rate)</t>
  </si>
  <si>
    <t>N            (years)</t>
  </si>
  <si>
    <t>Projected Fund Value at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</si>
</sst>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_(* #,##0.000_);_(* \(#,##0.000\);_(* &quot;-&quot;???_);_(@_)"/>
    <numFmt numFmtId="165" formatCode="_(* #,##0.0_);_(* \(#,##0.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8" fontId="0" fillId="0" borderId="0" xfId="0" applyNumberFormat="1"/>
    <xf numFmtId="43" fontId="0" fillId="0" borderId="0" xfId="0" applyNumberFormat="1"/>
    <xf numFmtId="0" fontId="0" fillId="0" borderId="0" xfId="0" applyAlignment="1">
      <alignment wrapText="1"/>
    </xf>
    <xf numFmtId="43" fontId="0" fillId="0" borderId="0" xfId="1" applyFont="1" applyAlignment="1"/>
    <xf numFmtId="164" fontId="0" fillId="0" borderId="0" xfId="1" applyNumberFormat="1" applyFont="1"/>
    <xf numFmtId="43" fontId="0" fillId="0" borderId="0" xfId="1" applyNumberFormat="1" applyFont="1"/>
    <xf numFmtId="40" fontId="0" fillId="0" borderId="0" xfId="1" applyNumberFormat="1" applyFont="1"/>
    <xf numFmtId="0" fontId="0" fillId="0" borderId="0" xfId="0" applyAlignment="1">
      <alignment horizontal="center" wrapText="1"/>
    </xf>
    <xf numFmtId="43" fontId="0" fillId="0" borderId="0" xfId="1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37" fontId="0" fillId="0" borderId="0" xfId="1" applyNumberFormat="1" applyFont="1" applyAlignment="1">
      <alignment horizontal="center" vertical="center" wrapText="1"/>
    </xf>
    <xf numFmtId="40" fontId="0" fillId="0" borderId="0" xfId="1" applyNumberFormat="1" applyFont="1" applyAlignment="1">
      <alignment horizontal="center" vertical="center" wrapText="1"/>
    </xf>
    <xf numFmtId="43" fontId="0" fillId="0" borderId="0" xfId="1" applyFont="1" applyAlignment="1">
      <alignment horizontal="left"/>
    </xf>
    <xf numFmtId="165" fontId="0" fillId="0" borderId="0" xfId="1" applyNumberFormat="1" applyFont="1" applyAlignment="1"/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9D887-63F4-4CBE-9F3B-214EECCBA938}">
  <dimension ref="A1:I27"/>
  <sheetViews>
    <sheetView tabSelected="1" workbookViewId="0">
      <selection activeCell="M3" sqref="M3"/>
    </sheetView>
  </sheetViews>
  <sheetFormatPr defaultRowHeight="15" x14ac:dyDescent="0.25"/>
  <cols>
    <col min="1" max="1" width="3" bestFit="1" customWidth="1"/>
    <col min="2" max="3" width="14.140625" customWidth="1"/>
    <col min="4" max="6" width="13.42578125" customWidth="1"/>
    <col min="7" max="7" width="13.28515625" customWidth="1"/>
    <col min="8" max="8" width="11.5703125" bestFit="1" customWidth="1"/>
    <col min="9" max="9" width="13.85546875" customWidth="1"/>
  </cols>
  <sheetData>
    <row r="1" spans="1:9" ht="45" x14ac:dyDescent="0.25">
      <c r="B1" s="9" t="s">
        <v>8</v>
      </c>
      <c r="C1" s="10" t="s">
        <v>15</v>
      </c>
      <c r="D1" s="9" t="s">
        <v>16</v>
      </c>
      <c r="E1" s="10" t="s">
        <v>17</v>
      </c>
      <c r="F1" s="10"/>
      <c r="H1" s="8"/>
    </row>
    <row r="2" spans="1:9" x14ac:dyDescent="0.25">
      <c r="B2" s="15">
        <v>4567.3528563369227</v>
      </c>
      <c r="C2" s="15">
        <v>4</v>
      </c>
      <c r="D2" s="5">
        <v>7.5</v>
      </c>
      <c r="E2" s="16">
        <v>13</v>
      </c>
      <c r="F2" s="16"/>
      <c r="H2" s="8"/>
    </row>
    <row r="3" spans="1:9" ht="45" x14ac:dyDescent="0.25">
      <c r="A3" s="11"/>
      <c r="B3" s="12" t="s">
        <v>9</v>
      </c>
      <c r="C3" s="12" t="s">
        <v>14</v>
      </c>
      <c r="D3" s="11"/>
      <c r="E3" s="13" t="s">
        <v>10</v>
      </c>
      <c r="F3" s="11" t="s">
        <v>11</v>
      </c>
      <c r="G3" s="11" t="s">
        <v>18</v>
      </c>
      <c r="H3" s="14" t="s">
        <v>12</v>
      </c>
      <c r="I3" s="11" t="s">
        <v>13</v>
      </c>
    </row>
    <row r="4" spans="1:9" x14ac:dyDescent="0.25">
      <c r="A4">
        <v>0</v>
      </c>
      <c r="B4" s="1">
        <f>B2</f>
        <v>4567.3528563369227</v>
      </c>
      <c r="C4" s="3">
        <f t="shared" ref="C4:C16" si="0">B4/54</f>
        <v>84.580608450683755</v>
      </c>
      <c r="D4" s="1"/>
      <c r="E4" s="1">
        <f>B4*(1+D$2/100)^(E$2-A4)</f>
        <v>11694.309943887562</v>
      </c>
      <c r="F4" s="1">
        <f>B4*(1+D$2/100)^A4</f>
        <v>4567.3528563369227</v>
      </c>
      <c r="G4" s="1">
        <f>E4</f>
        <v>11694.309943887562</v>
      </c>
      <c r="H4" s="1">
        <v>80000</v>
      </c>
      <c r="I4" s="8">
        <f>F4-H4</f>
        <v>-75432.647143663082</v>
      </c>
    </row>
    <row r="5" spans="1:9" x14ac:dyDescent="0.25">
      <c r="A5">
        <v>1</v>
      </c>
      <c r="B5" s="1">
        <f>B$2*(1+C$2/100)^A5</f>
        <v>4750.0469705903997</v>
      </c>
      <c r="C5" s="3">
        <f t="shared" si="0"/>
        <v>87.963832788711102</v>
      </c>
      <c r="D5" s="1"/>
      <c r="E5" s="1">
        <f t="shared" ref="E5:E17" si="1">B5*(1+D$2/100)^(E$2-A5)</f>
        <v>11313.564968970291</v>
      </c>
      <c r="F5" s="1">
        <f>F4*(1+D$2/100)^1+B5</f>
        <v>9659.9512911525926</v>
      </c>
      <c r="G5" s="1">
        <f t="shared" ref="G5:G17" si="2">G4+E5</f>
        <v>23007.874912857853</v>
      </c>
      <c r="H5" s="1">
        <f>H4*(1+4/100)</f>
        <v>83200</v>
      </c>
      <c r="I5" s="8">
        <f t="shared" ref="I5:I17" si="3">F5-H5</f>
        <v>-73540.048708847404</v>
      </c>
    </row>
    <row r="6" spans="1:9" x14ac:dyDescent="0.25">
      <c r="A6">
        <v>2</v>
      </c>
      <c r="B6" s="1">
        <f t="shared" ref="B6:B17" si="4">B$2*(1+C$2/100)^A6</f>
        <v>4940.0488494140163</v>
      </c>
      <c r="C6" s="3">
        <f t="shared" si="0"/>
        <v>91.482386100259561</v>
      </c>
      <c r="D6" s="1"/>
      <c r="E6" s="1">
        <f t="shared" si="1"/>
        <v>10945.216342073587</v>
      </c>
      <c r="F6" s="1">
        <f t="shared" ref="F6:F17" si="5">F5*(1+D$2/100)^1+B6</f>
        <v>15324.496487403052</v>
      </c>
      <c r="G6" s="1">
        <f t="shared" si="2"/>
        <v>33953.091254931438</v>
      </c>
      <c r="H6" s="1">
        <f t="shared" ref="H6:H17" si="6">H5*(1+4/100)</f>
        <v>86528</v>
      </c>
      <c r="I6" s="8">
        <f t="shared" si="3"/>
        <v>-71203.503512596944</v>
      </c>
    </row>
    <row r="7" spans="1:9" x14ac:dyDescent="0.25">
      <c r="A7">
        <v>3</v>
      </c>
      <c r="B7" s="1">
        <f t="shared" si="4"/>
        <v>5137.6508033905766</v>
      </c>
      <c r="C7" s="3">
        <f t="shared" si="0"/>
        <v>95.141681544269943</v>
      </c>
      <c r="D7" s="1"/>
      <c r="E7" s="1">
        <f t="shared" si="1"/>
        <v>10588.860461168862</v>
      </c>
      <c r="F7" s="1">
        <f t="shared" si="5"/>
        <v>21611.484527348857</v>
      </c>
      <c r="G7" s="1">
        <f t="shared" si="2"/>
        <v>44541.951716100302</v>
      </c>
      <c r="H7" s="1">
        <f t="shared" si="6"/>
        <v>89989.12000000001</v>
      </c>
      <c r="I7" s="8">
        <f t="shared" si="3"/>
        <v>-68377.635472651149</v>
      </c>
    </row>
    <row r="8" spans="1:9" x14ac:dyDescent="0.25">
      <c r="A8">
        <v>4</v>
      </c>
      <c r="B8" s="1">
        <f t="shared" si="4"/>
        <v>5343.1568355262007</v>
      </c>
      <c r="C8" s="3">
        <f t="shared" si="0"/>
        <v>98.94734880604075</v>
      </c>
      <c r="D8" s="1"/>
      <c r="E8" s="1">
        <f t="shared" si="1"/>
        <v>10244.106864758718</v>
      </c>
      <c r="F8" s="1">
        <f t="shared" si="5"/>
        <v>28575.502702426224</v>
      </c>
      <c r="G8" s="1">
        <f t="shared" si="2"/>
        <v>54786.058580859019</v>
      </c>
      <c r="H8" s="1">
        <f t="shared" si="6"/>
        <v>93588.684800000017</v>
      </c>
      <c r="I8" s="8">
        <f t="shared" si="3"/>
        <v>-65013.182097573794</v>
      </c>
    </row>
    <row r="9" spans="1:9" x14ac:dyDescent="0.25">
      <c r="A9">
        <v>5</v>
      </c>
      <c r="B9" s="1">
        <f t="shared" si="4"/>
        <v>5556.8831089472487</v>
      </c>
      <c r="C9" s="3">
        <f t="shared" si="0"/>
        <v>102.90524275828238</v>
      </c>
      <c r="D9" s="1"/>
      <c r="E9" s="1">
        <f t="shared" si="1"/>
        <v>9910.5778040456426</v>
      </c>
      <c r="F9" s="1">
        <f t="shared" si="5"/>
        <v>36275.548514055437</v>
      </c>
      <c r="G9" s="1">
        <f t="shared" si="2"/>
        <v>64696.636384904661</v>
      </c>
      <c r="H9" s="1">
        <f t="shared" si="6"/>
        <v>97332.232192000025</v>
      </c>
      <c r="I9" s="8">
        <f t="shared" si="3"/>
        <v>-61056.683677944588</v>
      </c>
    </row>
    <row r="10" spans="1:9" x14ac:dyDescent="0.25">
      <c r="A10">
        <v>6</v>
      </c>
      <c r="B10" s="1">
        <f t="shared" si="4"/>
        <v>5779.1584333051387</v>
      </c>
      <c r="C10" s="3">
        <f t="shared" si="0"/>
        <v>107.02145246861367</v>
      </c>
      <c r="D10" s="1"/>
      <c r="E10" s="1">
        <f t="shared" si="1"/>
        <v>9587.9078290302041</v>
      </c>
      <c r="F10" s="1">
        <f t="shared" si="5"/>
        <v>44775.373085914733</v>
      </c>
      <c r="G10" s="1">
        <f t="shared" si="2"/>
        <v>74284.54421393486</v>
      </c>
      <c r="H10" s="1">
        <f t="shared" si="6"/>
        <v>101225.52147968003</v>
      </c>
      <c r="I10" s="8">
        <f t="shared" si="3"/>
        <v>-56450.148393765296</v>
      </c>
    </row>
    <row r="11" spans="1:9" x14ac:dyDescent="0.25">
      <c r="A11">
        <v>7</v>
      </c>
      <c r="B11" s="1">
        <f t="shared" si="4"/>
        <v>6010.324770637344</v>
      </c>
      <c r="C11" s="3">
        <f t="shared" si="0"/>
        <v>111.30231056735822</v>
      </c>
      <c r="D11" s="1"/>
      <c r="E11" s="1">
        <f t="shared" si="1"/>
        <v>9275.7433880850331</v>
      </c>
      <c r="F11" s="1">
        <f t="shared" si="5"/>
        <v>54143.850837995677</v>
      </c>
      <c r="G11" s="1">
        <f t="shared" si="2"/>
        <v>83560.287602019889</v>
      </c>
      <c r="H11" s="1">
        <f t="shared" si="6"/>
        <v>105274.54233886724</v>
      </c>
      <c r="I11" s="8">
        <f t="shared" si="3"/>
        <v>-51130.691500871559</v>
      </c>
    </row>
    <row r="12" spans="1:9" x14ac:dyDescent="0.25">
      <c r="A12">
        <v>8</v>
      </c>
      <c r="B12" s="1">
        <f t="shared" si="4"/>
        <v>6250.7377614628385</v>
      </c>
      <c r="C12" s="3">
        <f t="shared" si="0"/>
        <v>115.75440299005257</v>
      </c>
      <c r="D12" s="1"/>
      <c r="E12" s="1">
        <f t="shared" si="1"/>
        <v>8973.7424405659876</v>
      </c>
      <c r="F12" s="1">
        <f t="shared" si="5"/>
        <v>64455.377412308182</v>
      </c>
      <c r="G12" s="1">
        <f t="shared" si="2"/>
        <v>92534.030042585873</v>
      </c>
      <c r="H12" s="1">
        <f t="shared" si="6"/>
        <v>109485.52403242193</v>
      </c>
      <c r="I12" s="8">
        <f t="shared" si="3"/>
        <v>-45030.146620113752</v>
      </c>
    </row>
    <row r="13" spans="1:9" x14ac:dyDescent="0.25">
      <c r="A13">
        <v>9</v>
      </c>
      <c r="B13" s="1">
        <f t="shared" si="4"/>
        <v>6500.7672719213524</v>
      </c>
      <c r="C13" s="3">
        <f t="shared" si="0"/>
        <v>120.38457910965468</v>
      </c>
      <c r="D13" s="1"/>
      <c r="E13" s="1">
        <f t="shared" si="1"/>
        <v>8681.5740820359333</v>
      </c>
      <c r="F13" s="1">
        <f t="shared" si="5"/>
        <v>75790.297990152656</v>
      </c>
      <c r="G13" s="1">
        <f t="shared" si="2"/>
        <v>101215.60412462181</v>
      </c>
      <c r="H13" s="1">
        <f t="shared" si="6"/>
        <v>113864.94499371882</v>
      </c>
      <c r="I13" s="8">
        <f t="shared" si="3"/>
        <v>-38074.647003566162</v>
      </c>
    </row>
    <row r="14" spans="1:9" x14ac:dyDescent="0.25">
      <c r="A14">
        <v>10</v>
      </c>
      <c r="B14" s="1">
        <f t="shared" si="4"/>
        <v>6760.7979627982068</v>
      </c>
      <c r="C14" s="3">
        <f t="shared" si="0"/>
        <v>125.19996227404087</v>
      </c>
      <c r="D14" s="1"/>
      <c r="E14" s="1">
        <f t="shared" si="1"/>
        <v>8398.9181816905784</v>
      </c>
      <c r="F14" s="1">
        <f t="shared" si="5"/>
        <v>88235.368302212315</v>
      </c>
      <c r="G14" s="1">
        <f t="shared" si="2"/>
        <v>109614.52230631238</v>
      </c>
      <c r="H14" s="1">
        <f t="shared" si="6"/>
        <v>118419.54279346757</v>
      </c>
      <c r="I14" s="8">
        <f t="shared" si="3"/>
        <v>-30184.174491255253</v>
      </c>
    </row>
    <row r="15" spans="1:9" x14ac:dyDescent="0.25">
      <c r="A15">
        <v>11</v>
      </c>
      <c r="B15" s="1">
        <f t="shared" si="4"/>
        <v>7031.2298813101343</v>
      </c>
      <c r="C15" s="3">
        <f t="shared" si="0"/>
        <v>130.2079607650025</v>
      </c>
      <c r="D15" s="1"/>
      <c r="E15" s="1">
        <f t="shared" si="1"/>
        <v>8125.4650315890231</v>
      </c>
      <c r="F15" s="1">
        <f t="shared" si="5"/>
        <v>101884.25080618837</v>
      </c>
      <c r="G15" s="1">
        <f t="shared" si="2"/>
        <v>117739.9873379014</v>
      </c>
      <c r="H15" s="1">
        <f t="shared" si="6"/>
        <v>123156.32450520627</v>
      </c>
      <c r="I15" s="8">
        <f t="shared" si="3"/>
        <v>-21272.073699017899</v>
      </c>
    </row>
    <row r="16" spans="1:9" x14ac:dyDescent="0.25">
      <c r="A16">
        <v>12</v>
      </c>
      <c r="B16" s="1">
        <f t="shared" si="4"/>
        <v>7312.4790765625412</v>
      </c>
      <c r="C16" s="3">
        <f t="shared" si="0"/>
        <v>135.41627919560261</v>
      </c>
      <c r="D16" s="1"/>
      <c r="E16" s="1">
        <f t="shared" si="1"/>
        <v>7860.9150073047313</v>
      </c>
      <c r="F16" s="1">
        <f t="shared" si="5"/>
        <v>116838.04869321504</v>
      </c>
      <c r="G16" s="1">
        <f t="shared" si="2"/>
        <v>125600.90234520614</v>
      </c>
      <c r="H16" s="1">
        <f t="shared" si="6"/>
        <v>128082.57748541453</v>
      </c>
      <c r="I16" s="8">
        <f t="shared" si="3"/>
        <v>-11244.52879219949</v>
      </c>
    </row>
    <row r="17" spans="1:9" x14ac:dyDescent="0.25">
      <c r="A17">
        <v>13</v>
      </c>
      <c r="B17" s="1">
        <f t="shared" si="4"/>
        <v>7604.9782396250439</v>
      </c>
      <c r="C17" s="3">
        <f>B17/54</f>
        <v>140.83293036342673</v>
      </c>
      <c r="D17" s="1"/>
      <c r="E17" s="1">
        <f t="shared" si="1"/>
        <v>7604.9782396250439</v>
      </c>
      <c r="F17" s="1">
        <f t="shared" si="5"/>
        <v>133205.8805848312</v>
      </c>
      <c r="G17" s="1">
        <f t="shared" si="2"/>
        <v>133205.88058483117</v>
      </c>
      <c r="H17" s="1">
        <f t="shared" si="6"/>
        <v>133205.88058483112</v>
      </c>
      <c r="I17" s="8">
        <f t="shared" si="3"/>
        <v>0</v>
      </c>
    </row>
    <row r="18" spans="1:9" x14ac:dyDescent="0.25">
      <c r="B18" s="1"/>
      <c r="C18" s="3"/>
      <c r="D18" s="1"/>
      <c r="E18" s="1"/>
      <c r="F18" s="1"/>
      <c r="G18" s="1"/>
      <c r="H18" s="1"/>
      <c r="I18" s="8"/>
    </row>
    <row r="19" spans="1:9" x14ac:dyDescent="0.25">
      <c r="B19" s="1"/>
      <c r="C19" s="3"/>
      <c r="D19" s="1"/>
      <c r="E19" s="1"/>
      <c r="F19" s="1"/>
      <c r="G19" s="1"/>
      <c r="H19" s="1"/>
      <c r="I19" s="8"/>
    </row>
    <row r="20" spans="1:9" x14ac:dyDescent="0.25">
      <c r="B20" s="1"/>
      <c r="C20" s="3"/>
      <c r="D20" s="1"/>
      <c r="E20" s="1"/>
      <c r="F20" s="1"/>
      <c r="G20" s="1"/>
      <c r="H20" s="1"/>
      <c r="I20" s="8"/>
    </row>
    <row r="21" spans="1:9" x14ac:dyDescent="0.25">
      <c r="B21" s="1"/>
      <c r="C21" s="3"/>
      <c r="E21" s="1"/>
      <c r="F21" s="1"/>
      <c r="G21" s="1"/>
      <c r="H21" s="1"/>
      <c r="I21" s="8"/>
    </row>
    <row r="22" spans="1:9" x14ac:dyDescent="0.25">
      <c r="B22" s="1"/>
      <c r="C22" s="3"/>
      <c r="E22" s="1"/>
      <c r="F22" s="1"/>
      <c r="G22" s="1"/>
      <c r="H22" s="1"/>
      <c r="I22" s="8"/>
    </row>
    <row r="23" spans="1:9" x14ac:dyDescent="0.25">
      <c r="B23" s="1"/>
      <c r="C23" s="3"/>
      <c r="E23" s="1"/>
      <c r="F23" s="1"/>
      <c r="G23" s="1"/>
      <c r="H23" s="1"/>
      <c r="I23" s="8"/>
    </row>
    <row r="24" spans="1:9" x14ac:dyDescent="0.25">
      <c r="B24" s="1"/>
      <c r="C24" s="3"/>
      <c r="E24" s="1"/>
      <c r="F24" s="1"/>
      <c r="G24" s="1"/>
      <c r="H24" s="1"/>
      <c r="I24" s="8"/>
    </row>
    <row r="27" spans="1:9" x14ac:dyDescent="0.25">
      <c r="E27" s="3"/>
      <c r="F2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E6B58-FE81-4161-92B0-E7D0094AE229}">
  <dimension ref="C1:P55"/>
  <sheetViews>
    <sheetView topLeftCell="C29" zoomScale="145" zoomScaleNormal="145" workbookViewId="0">
      <selection activeCell="D32" sqref="D32"/>
    </sheetView>
  </sheetViews>
  <sheetFormatPr defaultRowHeight="15" x14ac:dyDescent="0.25"/>
  <cols>
    <col min="3" max="3" width="3.5703125" customWidth="1"/>
    <col min="4" max="4" width="15.140625" customWidth="1"/>
    <col min="5" max="5" width="14" customWidth="1"/>
    <col min="6" max="6" width="13.140625" customWidth="1"/>
    <col min="7" max="7" width="12.140625" customWidth="1"/>
    <col min="8" max="8" width="12.85546875" customWidth="1"/>
    <col min="9" max="9" width="11.7109375" bestFit="1" customWidth="1"/>
    <col min="10" max="10" width="13.140625" customWidth="1"/>
    <col min="11" max="11" width="13" customWidth="1"/>
    <col min="12" max="12" width="14.85546875" style="1" customWidth="1"/>
    <col min="13" max="13" width="18.5703125" customWidth="1"/>
    <col min="14" max="14" width="19.42578125" style="1" customWidth="1"/>
    <col min="15" max="15" width="11.5703125" bestFit="1" customWidth="1"/>
    <col min="16" max="16" width="13.7109375" style="8" customWidth="1"/>
  </cols>
  <sheetData>
    <row r="1" spans="4:15" ht="45" x14ac:dyDescent="0.25">
      <c r="J1" s="4" t="s">
        <v>2</v>
      </c>
      <c r="K1" t="s">
        <v>1</v>
      </c>
      <c r="L1" s="17" t="s">
        <v>0</v>
      </c>
      <c r="M1" s="18"/>
    </row>
    <row r="2" spans="4:15" x14ac:dyDescent="0.25">
      <c r="D2" t="s">
        <v>7</v>
      </c>
      <c r="L2">
        <v>3</v>
      </c>
      <c r="M2">
        <v>4</v>
      </c>
    </row>
    <row r="3" spans="4:15" x14ac:dyDescent="0.25">
      <c r="J3">
        <v>0</v>
      </c>
      <c r="K3">
        <v>2023</v>
      </c>
      <c r="L3" s="1">
        <v>80000</v>
      </c>
      <c r="M3" s="1">
        <v>80000</v>
      </c>
      <c r="N3" s="1">
        <f>6402*(1+0.075)^J3</f>
        <v>6402</v>
      </c>
      <c r="O3" s="3"/>
    </row>
    <row r="4" spans="4:15" x14ac:dyDescent="0.25">
      <c r="J4">
        <v>1</v>
      </c>
      <c r="K4">
        <v>2024</v>
      </c>
      <c r="L4" s="1">
        <f t="shared" ref="L4:L16" si="0">L3*(1+L$2/100)</f>
        <v>82400</v>
      </c>
      <c r="M4" s="1">
        <f t="shared" ref="M4:M16" si="1">M3*(1+M$2/100)</f>
        <v>83200</v>
      </c>
      <c r="N4" s="7">
        <f>N3*1.075^J4</f>
        <v>6882.15</v>
      </c>
      <c r="O4" s="3">
        <f t="shared" ref="O4:O16" si="2">N$3*1.075^J4</f>
        <v>6882.15</v>
      </c>
    </row>
    <row r="5" spans="4:15" x14ac:dyDescent="0.25">
      <c r="J5">
        <v>2</v>
      </c>
      <c r="K5">
        <v>2025</v>
      </c>
      <c r="L5" s="1">
        <f t="shared" si="0"/>
        <v>84872</v>
      </c>
      <c r="M5" s="1">
        <f t="shared" si="1"/>
        <v>86528</v>
      </c>
      <c r="N5" s="6">
        <f t="shared" ref="N5:N16" si="3">N$3*(1.075)^(J5+1)</f>
        <v>7953.1845937499993</v>
      </c>
      <c r="O5" s="3">
        <f t="shared" si="2"/>
        <v>7398.3112499999997</v>
      </c>
    </row>
    <row r="6" spans="4:15" x14ac:dyDescent="0.25">
      <c r="J6">
        <v>3</v>
      </c>
      <c r="K6">
        <v>2026</v>
      </c>
      <c r="L6" s="1">
        <f t="shared" si="0"/>
        <v>87418.16</v>
      </c>
      <c r="M6" s="1">
        <f t="shared" si="1"/>
        <v>89989.12000000001</v>
      </c>
      <c r="N6" s="6">
        <f t="shared" si="3"/>
        <v>8549.6734382812501</v>
      </c>
      <c r="O6" s="3">
        <f t="shared" si="2"/>
        <v>7953.1845937499993</v>
      </c>
    </row>
    <row r="7" spans="4:15" x14ac:dyDescent="0.25">
      <c r="J7">
        <v>4</v>
      </c>
      <c r="K7">
        <v>2027</v>
      </c>
      <c r="L7" s="1">
        <f t="shared" si="0"/>
        <v>90040.704800000007</v>
      </c>
      <c r="M7" s="1">
        <f t="shared" si="1"/>
        <v>93588.684800000017</v>
      </c>
      <c r="N7" s="6">
        <f t="shared" si="3"/>
        <v>9190.8989461523433</v>
      </c>
      <c r="O7" s="3">
        <f t="shared" si="2"/>
        <v>8549.6734382812501</v>
      </c>
    </row>
    <row r="8" spans="4:15" x14ac:dyDescent="0.25">
      <c r="J8">
        <v>5</v>
      </c>
      <c r="K8">
        <v>2028</v>
      </c>
      <c r="L8" s="1">
        <f t="shared" si="0"/>
        <v>92741.925944000002</v>
      </c>
      <c r="M8" s="1">
        <f t="shared" si="1"/>
        <v>97332.232192000025</v>
      </c>
      <c r="N8" s="6">
        <f t="shared" si="3"/>
        <v>9880.2163671137678</v>
      </c>
      <c r="O8" s="3">
        <f t="shared" si="2"/>
        <v>9190.8989461523433</v>
      </c>
    </row>
    <row r="9" spans="4:15" x14ac:dyDescent="0.25">
      <c r="J9">
        <v>6</v>
      </c>
      <c r="K9">
        <v>2029</v>
      </c>
      <c r="L9" s="1">
        <f t="shared" si="0"/>
        <v>95524.183722319998</v>
      </c>
      <c r="M9" s="1">
        <f t="shared" si="1"/>
        <v>101225.52147968003</v>
      </c>
      <c r="N9" s="6">
        <f t="shared" si="3"/>
        <v>10621.232594647301</v>
      </c>
      <c r="O9" s="3">
        <f t="shared" si="2"/>
        <v>9880.2163671137678</v>
      </c>
    </row>
    <row r="10" spans="4:15" x14ac:dyDescent="0.25">
      <c r="J10">
        <v>7</v>
      </c>
      <c r="K10">
        <v>2030</v>
      </c>
      <c r="L10" s="1">
        <f t="shared" si="0"/>
        <v>98389.909233989601</v>
      </c>
      <c r="M10" s="1">
        <f t="shared" si="1"/>
        <v>105274.54233886724</v>
      </c>
      <c r="N10" s="6">
        <f t="shared" si="3"/>
        <v>11417.825039245847</v>
      </c>
      <c r="O10" s="3">
        <f t="shared" si="2"/>
        <v>10621.232594647301</v>
      </c>
    </row>
    <row r="11" spans="4:15" x14ac:dyDescent="0.25">
      <c r="J11">
        <v>8</v>
      </c>
      <c r="K11">
        <v>2031</v>
      </c>
      <c r="L11" s="1">
        <f t="shared" si="0"/>
        <v>101341.60651100929</v>
      </c>
      <c r="M11" s="1">
        <f t="shared" si="1"/>
        <v>109485.52403242193</v>
      </c>
      <c r="N11" s="6">
        <f t="shared" si="3"/>
        <v>12274.161917189287</v>
      </c>
      <c r="O11" s="3">
        <f t="shared" si="2"/>
        <v>11417.825039245847</v>
      </c>
    </row>
    <row r="12" spans="4:15" x14ac:dyDescent="0.25">
      <c r="J12">
        <v>9</v>
      </c>
      <c r="K12">
        <v>2032</v>
      </c>
      <c r="L12" s="1">
        <f t="shared" si="0"/>
        <v>104381.85470633957</v>
      </c>
      <c r="M12" s="1">
        <f t="shared" si="1"/>
        <v>113864.94499371882</v>
      </c>
      <c r="N12" s="6">
        <f t="shared" si="3"/>
        <v>13194.72406097848</v>
      </c>
      <c r="O12" s="3">
        <f t="shared" si="2"/>
        <v>12274.161917189287</v>
      </c>
    </row>
    <row r="13" spans="4:15" x14ac:dyDescent="0.25">
      <c r="J13">
        <v>10</v>
      </c>
      <c r="K13">
        <v>2033</v>
      </c>
      <c r="L13" s="1">
        <f t="shared" si="0"/>
        <v>107513.31034752975</v>
      </c>
      <c r="M13" s="1">
        <f t="shared" si="1"/>
        <v>118419.54279346757</v>
      </c>
      <c r="N13" s="6">
        <f t="shared" si="3"/>
        <v>14184.328365551868</v>
      </c>
      <c r="O13" s="3">
        <f t="shared" si="2"/>
        <v>13194.72406097848</v>
      </c>
    </row>
    <row r="14" spans="4:15" x14ac:dyDescent="0.25">
      <c r="J14">
        <v>11</v>
      </c>
      <c r="K14">
        <v>2034</v>
      </c>
      <c r="L14" s="1">
        <f t="shared" si="0"/>
        <v>110738.70965795565</v>
      </c>
      <c r="M14" s="1">
        <f t="shared" si="1"/>
        <v>123156.32450520627</v>
      </c>
      <c r="N14" s="6">
        <f t="shared" si="3"/>
        <v>15248.152992968258</v>
      </c>
      <c r="O14" s="3">
        <f t="shared" si="2"/>
        <v>14184.328365551868</v>
      </c>
    </row>
    <row r="15" spans="4:15" x14ac:dyDescent="0.25">
      <c r="J15">
        <v>12</v>
      </c>
      <c r="K15">
        <v>2035</v>
      </c>
      <c r="L15" s="1">
        <f t="shared" si="0"/>
        <v>114060.87094769432</v>
      </c>
      <c r="M15" s="1">
        <f t="shared" si="1"/>
        <v>128082.57748541453</v>
      </c>
      <c r="N15" s="6">
        <f t="shared" si="3"/>
        <v>16391.764467440877</v>
      </c>
      <c r="O15" s="3">
        <f t="shared" si="2"/>
        <v>15248.152992968258</v>
      </c>
    </row>
    <row r="16" spans="4:15" x14ac:dyDescent="0.25">
      <c r="J16">
        <v>13</v>
      </c>
      <c r="K16">
        <v>2036</v>
      </c>
      <c r="L16" s="1">
        <f t="shared" si="0"/>
        <v>117482.69707612516</v>
      </c>
      <c r="M16" s="1">
        <f t="shared" si="1"/>
        <v>133205.88058483112</v>
      </c>
      <c r="N16" s="6">
        <f t="shared" si="3"/>
        <v>17621.146802498941</v>
      </c>
      <c r="O16" s="3">
        <f t="shared" si="2"/>
        <v>16391.764467440877</v>
      </c>
    </row>
    <row r="17" spans="4:16" x14ac:dyDescent="0.25">
      <c r="M17" s="1"/>
    </row>
    <row r="18" spans="4:16" x14ac:dyDescent="0.25">
      <c r="J18" t="s">
        <v>6</v>
      </c>
      <c r="L18" s="17">
        <v>5</v>
      </c>
      <c r="M18" s="18"/>
      <c r="O18" s="3">
        <f>SUM(O4:O16)</f>
        <v>143186.62403331927</v>
      </c>
    </row>
    <row r="19" spans="4:16" x14ac:dyDescent="0.25">
      <c r="J19" t="s">
        <v>3</v>
      </c>
      <c r="L19" s="2">
        <f>FV(L18/100,J$16,L20,0,0)</f>
        <v>117482</v>
      </c>
      <c r="M19" s="2">
        <f>FV(L18/100,J$16,M20,0,0)</f>
        <v>133205.99999999988</v>
      </c>
    </row>
    <row r="20" spans="4:16" x14ac:dyDescent="0.25">
      <c r="J20" t="s">
        <v>4</v>
      </c>
      <c r="L20" s="1">
        <v>-6632.5362034349782</v>
      </c>
      <c r="M20" s="1">
        <v>-7520.2466549323217</v>
      </c>
      <c r="N20" s="1">
        <f>M20*13</f>
        <v>-97763.206514120189</v>
      </c>
    </row>
    <row r="21" spans="4:16" x14ac:dyDescent="0.25">
      <c r="J21" t="s">
        <v>5</v>
      </c>
      <c r="L21" s="3">
        <f>L20/54</f>
        <v>-122.82474450805515</v>
      </c>
      <c r="M21" s="3">
        <f>M20/54</f>
        <v>-139.26382694319113</v>
      </c>
      <c r="N21" s="1">
        <f>M21*13</f>
        <v>-1810.4297502614847</v>
      </c>
    </row>
    <row r="23" spans="4:16" x14ac:dyDescent="0.25">
      <c r="J23" t="s">
        <v>6</v>
      </c>
      <c r="L23" s="17">
        <v>7.5</v>
      </c>
      <c r="M23" s="18"/>
    </row>
    <row r="24" spans="4:16" x14ac:dyDescent="0.25">
      <c r="J24" t="s">
        <v>3</v>
      </c>
      <c r="L24" s="2">
        <f>FV(L23/100,J$16,L25,0,0)</f>
        <v>117482</v>
      </c>
      <c r="M24" s="2">
        <f>FV(L23/100,J$16,M25,0,0)</f>
        <v>133206</v>
      </c>
    </row>
    <row r="25" spans="4:16" x14ac:dyDescent="0.25">
      <c r="J25" t="s">
        <v>4</v>
      </c>
      <c r="L25" s="1">
        <v>-5646.6779055553188</v>
      </c>
      <c r="M25" s="1">
        <v>-6402.4393276195651</v>
      </c>
    </row>
    <row r="26" spans="4:16" x14ac:dyDescent="0.25">
      <c r="J26" t="s">
        <v>5</v>
      </c>
      <c r="L26" s="3">
        <f>L25/54</f>
        <v>-104.56810936213553</v>
      </c>
      <c r="M26" s="3">
        <f>M25/54</f>
        <v>-118.56369125221417</v>
      </c>
    </row>
    <row r="29" spans="4:16" x14ac:dyDescent="0.25">
      <c r="J29" s="1">
        <f>6402.22*(((1+0.075)^13-1)/0.075)</f>
        <v>133201.43677754732</v>
      </c>
    </row>
    <row r="30" spans="4:16" x14ac:dyDescent="0.25">
      <c r="D30" s="1"/>
      <c r="F30" s="1"/>
      <c r="H30" s="8"/>
      <c r="L30"/>
      <c r="N30"/>
      <c r="P30"/>
    </row>
    <row r="31" spans="4:16" ht="45" x14ac:dyDescent="0.25">
      <c r="D31" s="9" t="s">
        <v>8</v>
      </c>
      <c r="E31" s="10" t="s">
        <v>15</v>
      </c>
      <c r="F31" s="9" t="s">
        <v>16</v>
      </c>
      <c r="G31" s="10" t="s">
        <v>17</v>
      </c>
      <c r="I31" s="8"/>
      <c r="L31"/>
      <c r="N31"/>
      <c r="P31"/>
    </row>
    <row r="32" spans="4:16" x14ac:dyDescent="0.25">
      <c r="D32" s="15">
        <v>4567.3528563369227</v>
      </c>
      <c r="E32" s="15">
        <v>4</v>
      </c>
      <c r="F32" s="5">
        <v>7.5</v>
      </c>
      <c r="G32" s="16">
        <v>13</v>
      </c>
      <c r="I32" s="8"/>
      <c r="L32"/>
      <c r="N32"/>
      <c r="P32"/>
    </row>
    <row r="33" spans="3:16" s="9" customFormat="1" ht="45" x14ac:dyDescent="0.25">
      <c r="C33" s="11"/>
      <c r="D33" s="12" t="s">
        <v>9</v>
      </c>
      <c r="E33" s="12" t="s">
        <v>14</v>
      </c>
      <c r="F33" s="11"/>
      <c r="G33" s="13" t="s">
        <v>10</v>
      </c>
      <c r="H33" s="11" t="s">
        <v>11</v>
      </c>
      <c r="I33" s="14" t="s">
        <v>12</v>
      </c>
      <c r="J33" s="11" t="s">
        <v>13</v>
      </c>
    </row>
    <row r="34" spans="3:16" x14ac:dyDescent="0.25">
      <c r="C34">
        <v>0</v>
      </c>
      <c r="D34" s="1">
        <f>D32</f>
        <v>4567.3528563369227</v>
      </c>
      <c r="E34" s="3">
        <f t="shared" ref="E34:E47" si="4">D34/54</f>
        <v>84.580608450683755</v>
      </c>
      <c r="F34" s="1"/>
      <c r="G34" s="1">
        <f>D34*(1+F$32/100)^(G$32-C34)</f>
        <v>11694.309943887562</v>
      </c>
      <c r="H34" s="1">
        <f>G34</f>
        <v>11694.309943887562</v>
      </c>
      <c r="I34" s="1">
        <v>80000</v>
      </c>
      <c r="J34" s="8">
        <f>H34-I34</f>
        <v>-68305.690056112435</v>
      </c>
      <c r="L34"/>
      <c r="N34"/>
      <c r="P34"/>
    </row>
    <row r="35" spans="3:16" x14ac:dyDescent="0.25">
      <c r="C35">
        <v>1</v>
      </c>
      <c r="D35" s="1">
        <f>D$32*(1+E$32/100)^C35</f>
        <v>4750.0469705903997</v>
      </c>
      <c r="E35" s="3">
        <f t="shared" si="4"/>
        <v>87.963832788711102</v>
      </c>
      <c r="F35" s="1"/>
      <c r="G35" s="1">
        <f t="shared" ref="G35:G47" si="5">D35*(1+F$32/100)^(G$32-C35)</f>
        <v>11313.564968970291</v>
      </c>
      <c r="H35" s="1">
        <f>H34+G35</f>
        <v>23007.874912857853</v>
      </c>
      <c r="I35" s="1">
        <v>83200</v>
      </c>
      <c r="J35" s="8">
        <f t="shared" ref="J35:J47" si="6">H35-I35</f>
        <v>-60192.125087142151</v>
      </c>
      <c r="L35"/>
      <c r="N35"/>
      <c r="P35"/>
    </row>
    <row r="36" spans="3:16" x14ac:dyDescent="0.25">
      <c r="C36">
        <v>2</v>
      </c>
      <c r="D36" s="1">
        <f t="shared" ref="D36:D47" si="7">D$32*(1+E$32/100)^C36</f>
        <v>4940.0488494140163</v>
      </c>
      <c r="E36" s="3">
        <f t="shared" si="4"/>
        <v>91.482386100259561</v>
      </c>
      <c r="F36" s="1"/>
      <c r="G36" s="1">
        <f t="shared" si="5"/>
        <v>10945.216342073587</v>
      </c>
      <c r="H36" s="1">
        <f t="shared" ref="H36:H47" si="8">H35+G36</f>
        <v>33953.091254931438</v>
      </c>
      <c r="I36" s="1">
        <v>86528</v>
      </c>
      <c r="J36" s="8">
        <f t="shared" si="6"/>
        <v>-52574.908745068562</v>
      </c>
      <c r="L36"/>
      <c r="N36"/>
      <c r="P36"/>
    </row>
    <row r="37" spans="3:16" x14ac:dyDescent="0.25">
      <c r="C37">
        <v>3</v>
      </c>
      <c r="D37" s="1">
        <f t="shared" si="7"/>
        <v>5137.6508033905766</v>
      </c>
      <c r="E37" s="3">
        <f t="shared" si="4"/>
        <v>95.141681544269943</v>
      </c>
      <c r="F37" s="1"/>
      <c r="G37" s="1">
        <f t="shared" si="5"/>
        <v>10588.860461168862</v>
      </c>
      <c r="H37" s="1">
        <f t="shared" si="8"/>
        <v>44541.951716100302</v>
      </c>
      <c r="I37" s="1">
        <v>89989.12000000001</v>
      </c>
      <c r="J37" s="8">
        <f t="shared" si="6"/>
        <v>-45447.168283899708</v>
      </c>
      <c r="L37"/>
      <c r="N37"/>
      <c r="P37"/>
    </row>
    <row r="38" spans="3:16" x14ac:dyDescent="0.25">
      <c r="C38">
        <v>4</v>
      </c>
      <c r="D38" s="1">
        <f t="shared" si="7"/>
        <v>5343.1568355262007</v>
      </c>
      <c r="E38" s="3">
        <f t="shared" si="4"/>
        <v>98.94734880604075</v>
      </c>
      <c r="F38" s="1"/>
      <c r="G38" s="1">
        <f t="shared" si="5"/>
        <v>10244.106864758718</v>
      </c>
      <c r="H38" s="1">
        <f t="shared" si="8"/>
        <v>54786.058580859019</v>
      </c>
      <c r="I38" s="1">
        <v>93588.684800000017</v>
      </c>
      <c r="J38" s="8">
        <f t="shared" si="6"/>
        <v>-38802.626219140999</v>
      </c>
      <c r="L38"/>
      <c r="N38"/>
      <c r="P38"/>
    </row>
    <row r="39" spans="3:16" x14ac:dyDescent="0.25">
      <c r="C39">
        <v>5</v>
      </c>
      <c r="D39" s="1">
        <f t="shared" si="7"/>
        <v>5556.8831089472487</v>
      </c>
      <c r="E39" s="3">
        <f t="shared" si="4"/>
        <v>102.90524275828238</v>
      </c>
      <c r="F39" s="1"/>
      <c r="G39" s="1">
        <f t="shared" si="5"/>
        <v>9910.5778040456426</v>
      </c>
      <c r="H39" s="1">
        <f t="shared" si="8"/>
        <v>64696.636384904661</v>
      </c>
      <c r="I39" s="1">
        <v>97332.232192000025</v>
      </c>
      <c r="J39" s="8">
        <f t="shared" si="6"/>
        <v>-32635.595807095364</v>
      </c>
      <c r="L39"/>
      <c r="N39"/>
      <c r="P39"/>
    </row>
    <row r="40" spans="3:16" x14ac:dyDescent="0.25">
      <c r="C40">
        <v>6</v>
      </c>
      <c r="D40" s="1">
        <f t="shared" si="7"/>
        <v>5779.1584333051387</v>
      </c>
      <c r="E40" s="3">
        <f t="shared" si="4"/>
        <v>107.02145246861367</v>
      </c>
      <c r="F40" s="1"/>
      <c r="G40" s="1">
        <f>D40*(1+F$32/100)^(G$32-C40)</f>
        <v>9587.9078290302041</v>
      </c>
      <c r="H40" s="1">
        <f t="shared" si="8"/>
        <v>74284.54421393486</v>
      </c>
      <c r="I40" s="1">
        <v>101225.52147968003</v>
      </c>
      <c r="J40" s="8">
        <f t="shared" si="6"/>
        <v>-26940.977265745169</v>
      </c>
      <c r="L40"/>
      <c r="N40"/>
      <c r="P40"/>
    </row>
    <row r="41" spans="3:16" x14ac:dyDescent="0.25">
      <c r="C41">
        <v>7</v>
      </c>
      <c r="D41" s="1">
        <f t="shared" si="7"/>
        <v>6010.324770637344</v>
      </c>
      <c r="E41" s="3">
        <f t="shared" si="4"/>
        <v>111.30231056735822</v>
      </c>
      <c r="F41" s="1"/>
      <c r="G41" s="1">
        <f t="shared" si="5"/>
        <v>9275.7433880850331</v>
      </c>
      <c r="H41" s="1">
        <f t="shared" si="8"/>
        <v>83560.287602019889</v>
      </c>
      <c r="I41" s="1">
        <v>105274.54233886724</v>
      </c>
      <c r="J41" s="8">
        <f t="shared" si="6"/>
        <v>-21714.254736847346</v>
      </c>
      <c r="L41"/>
      <c r="N41"/>
      <c r="P41"/>
    </row>
    <row r="42" spans="3:16" x14ac:dyDescent="0.25">
      <c r="C42">
        <v>8</v>
      </c>
      <c r="D42" s="1">
        <f t="shared" si="7"/>
        <v>6250.7377614628385</v>
      </c>
      <c r="E42" s="3">
        <f t="shared" si="4"/>
        <v>115.75440299005257</v>
      </c>
      <c r="F42" s="1"/>
      <c r="G42" s="1">
        <f t="shared" si="5"/>
        <v>8973.7424405659876</v>
      </c>
      <c r="H42" s="1">
        <f t="shared" si="8"/>
        <v>92534.030042585873</v>
      </c>
      <c r="I42" s="1">
        <v>109485.52403242193</v>
      </c>
      <c r="J42" s="8">
        <f t="shared" si="6"/>
        <v>-16951.493989836061</v>
      </c>
      <c r="L42"/>
      <c r="N42"/>
      <c r="P42"/>
    </row>
    <row r="43" spans="3:16" x14ac:dyDescent="0.25">
      <c r="C43">
        <v>9</v>
      </c>
      <c r="D43" s="1">
        <f t="shared" si="7"/>
        <v>6500.7672719213524</v>
      </c>
      <c r="E43" s="3">
        <f t="shared" si="4"/>
        <v>120.38457910965468</v>
      </c>
      <c r="F43" s="1"/>
      <c r="G43" s="1">
        <f t="shared" si="5"/>
        <v>8681.5740820359333</v>
      </c>
      <c r="H43" s="1">
        <f t="shared" si="8"/>
        <v>101215.60412462181</v>
      </c>
      <c r="I43" s="1">
        <v>113864.94499371882</v>
      </c>
      <c r="J43" s="8">
        <f t="shared" si="6"/>
        <v>-12649.34086909701</v>
      </c>
      <c r="L43"/>
      <c r="N43"/>
      <c r="P43"/>
    </row>
    <row r="44" spans="3:16" x14ac:dyDescent="0.25">
      <c r="C44">
        <v>10</v>
      </c>
      <c r="D44" s="1">
        <f t="shared" si="7"/>
        <v>6760.7979627982068</v>
      </c>
      <c r="E44" s="3">
        <f t="shared" si="4"/>
        <v>125.19996227404087</v>
      </c>
      <c r="F44" s="1"/>
      <c r="G44" s="1">
        <f t="shared" si="5"/>
        <v>8398.9181816905784</v>
      </c>
      <c r="H44" s="1">
        <f t="shared" si="8"/>
        <v>109614.52230631238</v>
      </c>
      <c r="I44" s="1">
        <v>118419.54279346757</v>
      </c>
      <c r="J44" s="8">
        <f t="shared" si="6"/>
        <v>-8805.0204871551832</v>
      </c>
      <c r="L44"/>
      <c r="N44"/>
      <c r="P44"/>
    </row>
    <row r="45" spans="3:16" x14ac:dyDescent="0.25">
      <c r="C45">
        <v>11</v>
      </c>
      <c r="D45" s="1">
        <f t="shared" si="7"/>
        <v>7031.2298813101343</v>
      </c>
      <c r="E45" s="3">
        <f t="shared" si="4"/>
        <v>130.2079607650025</v>
      </c>
      <c r="F45" s="1"/>
      <c r="G45" s="1">
        <f t="shared" si="5"/>
        <v>8125.4650315890231</v>
      </c>
      <c r="H45" s="1">
        <f t="shared" si="8"/>
        <v>117739.9873379014</v>
      </c>
      <c r="I45" s="1">
        <v>123156.32450520627</v>
      </c>
      <c r="J45" s="8">
        <f t="shared" si="6"/>
        <v>-5416.3371673048678</v>
      </c>
      <c r="L45"/>
      <c r="N45"/>
      <c r="P45"/>
    </row>
    <row r="46" spans="3:16" x14ac:dyDescent="0.25">
      <c r="C46">
        <v>12</v>
      </c>
      <c r="D46" s="1">
        <f t="shared" si="7"/>
        <v>7312.4790765625412</v>
      </c>
      <c r="E46" s="3">
        <f t="shared" si="4"/>
        <v>135.41627919560261</v>
      </c>
      <c r="F46" s="1"/>
      <c r="G46" s="1">
        <f t="shared" si="5"/>
        <v>7860.9150073047313</v>
      </c>
      <c r="H46" s="1">
        <f t="shared" si="8"/>
        <v>125600.90234520614</v>
      </c>
      <c r="I46" s="1">
        <v>128082.57748541453</v>
      </c>
      <c r="J46" s="8">
        <f t="shared" si="6"/>
        <v>-2481.6751402083901</v>
      </c>
      <c r="L46"/>
      <c r="N46"/>
      <c r="P46"/>
    </row>
    <row r="47" spans="3:16" x14ac:dyDescent="0.25">
      <c r="C47">
        <v>13</v>
      </c>
      <c r="D47" s="1">
        <f t="shared" si="7"/>
        <v>7604.9782396250439</v>
      </c>
      <c r="E47" s="3">
        <f t="shared" si="4"/>
        <v>140.83293036342673</v>
      </c>
      <c r="F47" s="1"/>
      <c r="G47" s="1">
        <f t="shared" si="5"/>
        <v>7604.9782396250439</v>
      </c>
      <c r="H47" s="1">
        <f t="shared" si="8"/>
        <v>133205.88058483117</v>
      </c>
      <c r="I47" s="1">
        <v>133205.88058483112</v>
      </c>
      <c r="J47" s="8">
        <f t="shared" si="6"/>
        <v>0</v>
      </c>
      <c r="L47"/>
      <c r="N47"/>
      <c r="P47"/>
    </row>
    <row r="48" spans="3:16" x14ac:dyDescent="0.25">
      <c r="C48">
        <v>14</v>
      </c>
      <c r="F48" s="1"/>
      <c r="H48" s="1"/>
      <c r="J48" s="8"/>
      <c r="L48"/>
      <c r="N48"/>
      <c r="P48"/>
    </row>
    <row r="49" spans="3:16" x14ac:dyDescent="0.25">
      <c r="C49">
        <v>15</v>
      </c>
      <c r="F49" s="1"/>
      <c r="H49" s="1"/>
      <c r="J49" s="8"/>
      <c r="L49"/>
      <c r="N49"/>
      <c r="P49"/>
    </row>
    <row r="50" spans="3:16" x14ac:dyDescent="0.25">
      <c r="C50">
        <v>16</v>
      </c>
      <c r="F50" s="1"/>
      <c r="H50" s="1"/>
      <c r="J50" s="8"/>
      <c r="L50"/>
      <c r="N50"/>
      <c r="P50"/>
    </row>
    <row r="51" spans="3:16" x14ac:dyDescent="0.25">
      <c r="C51">
        <v>17</v>
      </c>
    </row>
    <row r="52" spans="3:16" x14ac:dyDescent="0.25">
      <c r="C52">
        <v>18</v>
      </c>
    </row>
    <row r="53" spans="3:16" x14ac:dyDescent="0.25">
      <c r="C53">
        <v>19</v>
      </c>
    </row>
    <row r="54" spans="3:16" x14ac:dyDescent="0.25">
      <c r="C54">
        <v>20</v>
      </c>
    </row>
    <row r="55" spans="3:16" x14ac:dyDescent="0.25">
      <c r="G55" s="3">
        <f>SUM(G34:G49)</f>
        <v>133205.88058483117</v>
      </c>
    </row>
  </sheetData>
  <mergeCells count="3">
    <mergeCell ref="L1:M1"/>
    <mergeCell ref="L18:M18"/>
    <mergeCell ref="L23:M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Sheet-1</vt:lpstr>
      <vt:lpstr>Sheet-2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Norris</dc:creator>
  <cp:lastModifiedBy>Lawrence Norris</cp:lastModifiedBy>
  <dcterms:created xsi:type="dcterms:W3CDTF">2022-11-22T12:58:48Z</dcterms:created>
  <dcterms:modified xsi:type="dcterms:W3CDTF">2022-12-07T09:12:45Z</dcterms:modified>
</cp:coreProperties>
</file>